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53222"/>
  <mc:AlternateContent xmlns:mc="http://schemas.openxmlformats.org/markup-compatibility/2006">
    <mc:Choice Requires="x15">
      <x15ac:absPath xmlns:x15ac="http://schemas.microsoft.com/office/spreadsheetml/2010/11/ac" url="C:\Users\cdiem.NETID\Desktop\"/>
    </mc:Choice>
  </mc:AlternateContent>
  <bookViews>
    <workbookView xWindow="0" yWindow="0" windowWidth="28800" windowHeight="12420" firstSheet="1" activeTab="1"/>
  </bookViews>
  <sheets>
    <sheet name="Tuition Calculations" sheetId="1" state="hidden" r:id="rId1"/>
    <sheet name="Instructions &amp; Assumptions" sheetId="22" r:id="rId2"/>
    <sheet name="TuitRev" sheetId="20" state="hidden" r:id="rId3"/>
    <sheet name="Select Tuition Changes" sheetId="7" r:id="rId4"/>
    <sheet name="Select Headcount Changes" sheetId="12" r:id="rId5"/>
    <sheet name="2015Proj" sheetId="2" state="hidden" r:id="rId6"/>
    <sheet name="FY16Calculations" sheetId="3" state="hidden" r:id="rId7"/>
    <sheet name="FY17Calculations" sheetId="5" state="hidden" r:id="rId8"/>
    <sheet name="FY15Rev" sheetId="21" r:id="rId9"/>
    <sheet name="FY16Rev" sheetId="15" r:id="rId10"/>
    <sheet name="FY17Rev" sheetId="16" r:id="rId11"/>
    <sheet name="FY15RevtoColl" sheetId="17" r:id="rId12"/>
    <sheet name="FY16RevtoColl" sheetId="18" r:id="rId13"/>
    <sheet name="FY17RevtoColl" sheetId="19" r:id="rId14"/>
    <sheet name="FY15MajorsDegs" sheetId="13" r:id="rId15"/>
    <sheet name="FY15SCH" sheetId="14" r:id="rId16"/>
  </sheets>
  <definedNames>
    <definedName name="GPpcntDeg">TuitRev!$K$8</definedName>
    <definedName name="GPpcntMjr">TuitRev!$K$6</definedName>
    <definedName name="GPpcntSCH">TuitRev!$K$4</definedName>
    <definedName name="PcntIncr">TuitRev!$I$1</definedName>
    <definedName name="UGpcntDeg">TuitRev!$I$8</definedName>
    <definedName name="UGpcntMjr">TuitRev!$I$6</definedName>
    <definedName name="UGpcntSCH">TuitRev!$I$4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7" i="21" l="1"/>
  <c r="D26" i="21"/>
  <c r="D24" i="21"/>
  <c r="D23" i="21"/>
  <c r="D22" i="21"/>
  <c r="D21" i="21"/>
  <c r="D20" i="21"/>
  <c r="D19" i="21"/>
  <c r="D18" i="21"/>
  <c r="D17" i="21"/>
  <c r="D16" i="21"/>
  <c r="D15" i="21"/>
  <c r="D14" i="21"/>
  <c r="D13" i="21"/>
  <c r="D12" i="21"/>
  <c r="D11" i="21"/>
  <c r="D9" i="21"/>
  <c r="D8" i="21"/>
  <c r="D7" i="21"/>
  <c r="D6" i="21"/>
  <c r="D5" i="21" l="1"/>
  <c r="D4" i="21"/>
  <c r="Z67" i="7"/>
  <c r="Y67" i="7"/>
  <c r="Z64" i="7"/>
  <c r="Y64" i="7"/>
  <c r="Z66" i="7"/>
  <c r="Y66" i="7"/>
  <c r="Z65" i="7"/>
  <c r="Y65" i="7"/>
  <c r="Z63" i="7"/>
  <c r="Y63" i="7"/>
  <c r="Z62" i="7"/>
  <c r="AA62" i="7" s="1"/>
  <c r="AB62" i="7" s="1"/>
  <c r="AC62" i="7" s="1"/>
  <c r="Y62" i="7"/>
  <c r="Z61" i="7"/>
  <c r="AA61" i="7" s="1"/>
  <c r="AB61" i="7" s="1"/>
  <c r="AC61" i="7" s="1"/>
  <c r="Y61" i="7"/>
  <c r="Z60" i="7"/>
  <c r="AA60" i="7" s="1"/>
  <c r="AB60" i="7" s="1"/>
  <c r="AC60" i="7" s="1"/>
  <c r="Y60" i="7"/>
  <c r="Z59" i="7"/>
  <c r="AA59" i="7" s="1"/>
  <c r="AB59" i="7" s="1"/>
  <c r="AC59" i="7" s="1"/>
  <c r="Y59" i="7"/>
  <c r="Z58" i="7"/>
  <c r="AA58" i="7" s="1"/>
  <c r="AB58" i="7" s="1"/>
  <c r="AC58" i="7" s="1"/>
  <c r="Y58" i="7"/>
  <c r="Z57" i="7"/>
  <c r="AA57" i="7" s="1"/>
  <c r="AB57" i="7" s="1"/>
  <c r="AC57" i="7" s="1"/>
  <c r="Y57" i="7"/>
  <c r="Z56" i="7"/>
  <c r="AA56" i="7" s="1"/>
  <c r="AB56" i="7" s="1"/>
  <c r="AC56" i="7" s="1"/>
  <c r="Y56" i="7"/>
  <c r="F4" i="15" l="1"/>
  <c r="S59" i="19" l="1"/>
  <c r="R59" i="19"/>
  <c r="Q59" i="19"/>
  <c r="P59" i="19"/>
  <c r="O59" i="19"/>
  <c r="N59" i="19"/>
  <c r="M59" i="19"/>
  <c r="L59" i="19"/>
  <c r="K59" i="19"/>
  <c r="J59" i="19"/>
  <c r="I59" i="19"/>
  <c r="H59" i="19"/>
  <c r="G59" i="19"/>
  <c r="F59" i="19"/>
  <c r="E59" i="19"/>
  <c r="D59" i="19"/>
  <c r="C59" i="19"/>
  <c r="S35" i="19"/>
  <c r="R35" i="19"/>
  <c r="Q35" i="19"/>
  <c r="P35" i="19"/>
  <c r="O35" i="19"/>
  <c r="N35" i="19"/>
  <c r="M35" i="19"/>
  <c r="L35" i="19"/>
  <c r="K35" i="19"/>
  <c r="J35" i="19"/>
  <c r="I35" i="19"/>
  <c r="H35" i="19"/>
  <c r="G35" i="19"/>
  <c r="F35" i="19"/>
  <c r="E35" i="19"/>
  <c r="D35" i="19"/>
  <c r="C35" i="19"/>
  <c r="G10" i="15"/>
  <c r="H10" i="15" s="1"/>
  <c r="G27" i="21"/>
  <c r="H27" i="21" s="1"/>
  <c r="G26" i="21"/>
  <c r="H26" i="21" s="1"/>
  <c r="F25" i="21"/>
  <c r="F28" i="21" s="1"/>
  <c r="D25" i="21"/>
  <c r="D28" i="21" s="1"/>
  <c r="C25" i="21"/>
  <c r="C28" i="21" s="1"/>
  <c r="G24" i="21"/>
  <c r="H24" i="21" s="1"/>
  <c r="G23" i="21"/>
  <c r="H23" i="21" s="1"/>
  <c r="G22" i="21"/>
  <c r="H22" i="21" s="1"/>
  <c r="G21" i="21"/>
  <c r="H21" i="21" s="1"/>
  <c r="G20" i="21"/>
  <c r="H20" i="21" s="1"/>
  <c r="H19" i="21"/>
  <c r="G19" i="21"/>
  <c r="G18" i="21"/>
  <c r="H18" i="21" s="1"/>
  <c r="G17" i="21"/>
  <c r="H17" i="21" s="1"/>
  <c r="G16" i="21"/>
  <c r="H16" i="21" s="1"/>
  <c r="G15" i="21"/>
  <c r="H15" i="21" s="1"/>
  <c r="G14" i="21"/>
  <c r="G13" i="21"/>
  <c r="H13" i="21" s="1"/>
  <c r="G12" i="21"/>
  <c r="H12" i="21" s="1"/>
  <c r="G11" i="21"/>
  <c r="H11" i="21" s="1"/>
  <c r="G10" i="21"/>
  <c r="H10" i="21" s="1"/>
  <c r="I10" i="21" s="1"/>
  <c r="N59" i="17" s="1"/>
  <c r="G9" i="21"/>
  <c r="H9" i="21" s="1"/>
  <c r="G8" i="21"/>
  <c r="G7" i="21"/>
  <c r="H7" i="21" s="1"/>
  <c r="G6" i="21"/>
  <c r="H6" i="21" s="1"/>
  <c r="G5" i="21"/>
  <c r="H5" i="21" s="1"/>
  <c r="G4" i="21"/>
  <c r="H35" i="17" l="1"/>
  <c r="P35" i="17"/>
  <c r="G59" i="17"/>
  <c r="O59" i="17"/>
  <c r="I35" i="17"/>
  <c r="Q35" i="17"/>
  <c r="Q11" i="17" s="1"/>
  <c r="H59" i="17"/>
  <c r="P59" i="17"/>
  <c r="P11" i="17" s="1"/>
  <c r="J35" i="17"/>
  <c r="R35" i="17"/>
  <c r="R11" i="17" s="1"/>
  <c r="I59" i="17"/>
  <c r="I11" i="17" s="1"/>
  <c r="Q59" i="17"/>
  <c r="C35" i="17"/>
  <c r="K35" i="17"/>
  <c r="S35" i="17"/>
  <c r="S11" i="17" s="1"/>
  <c r="J59" i="17"/>
  <c r="J11" i="17" s="1"/>
  <c r="R59" i="17"/>
  <c r="D35" i="17"/>
  <c r="D11" i="17" s="1"/>
  <c r="L35" i="17"/>
  <c r="C59" i="17"/>
  <c r="K59" i="17"/>
  <c r="S59" i="17"/>
  <c r="E35" i="17"/>
  <c r="E11" i="17" s="1"/>
  <c r="M35" i="17"/>
  <c r="M11" i="17" s="1"/>
  <c r="D59" i="17"/>
  <c r="L59" i="17"/>
  <c r="F35" i="17"/>
  <c r="F11" i="17" s="1"/>
  <c r="N35" i="17"/>
  <c r="N11" i="17" s="1"/>
  <c r="E59" i="17"/>
  <c r="M59" i="17"/>
  <c r="G35" i="17"/>
  <c r="G11" i="17" s="1"/>
  <c r="O35" i="17"/>
  <c r="O11" i="17" s="1"/>
  <c r="F59" i="17"/>
  <c r="L10" i="15"/>
  <c r="I10" i="15"/>
  <c r="I24" i="21"/>
  <c r="I23" i="21"/>
  <c r="I22" i="21"/>
  <c r="I21" i="21"/>
  <c r="I20" i="21"/>
  <c r="I19" i="21"/>
  <c r="I18" i="21"/>
  <c r="I17" i="21"/>
  <c r="I16" i="21"/>
  <c r="I15" i="21"/>
  <c r="I13" i="21"/>
  <c r="I12" i="21"/>
  <c r="I11" i="21"/>
  <c r="I9" i="21"/>
  <c r="I7" i="21"/>
  <c r="I6" i="21"/>
  <c r="I5" i="21"/>
  <c r="I11" i="19"/>
  <c r="Q11" i="19"/>
  <c r="H11" i="19"/>
  <c r="P11" i="19"/>
  <c r="N11" i="19"/>
  <c r="F11" i="19"/>
  <c r="K11" i="19"/>
  <c r="S11" i="19"/>
  <c r="K11" i="17"/>
  <c r="E11" i="19"/>
  <c r="M11" i="19"/>
  <c r="O11" i="19"/>
  <c r="D11" i="19"/>
  <c r="L11" i="19"/>
  <c r="J11" i="19"/>
  <c r="R11" i="19"/>
  <c r="G11" i="19"/>
  <c r="T35" i="19"/>
  <c r="C11" i="19"/>
  <c r="T59" i="19"/>
  <c r="L11" i="17"/>
  <c r="H4" i="21"/>
  <c r="G25" i="21"/>
  <c r="G28" i="21" s="1"/>
  <c r="H8" i="21"/>
  <c r="H14" i="21"/>
  <c r="E25" i="21"/>
  <c r="E28" i="21" s="1"/>
  <c r="C11" i="17" l="1"/>
  <c r="T59" i="17"/>
  <c r="T35" i="17"/>
  <c r="H11" i="17"/>
  <c r="M59" i="18"/>
  <c r="E59" i="18"/>
  <c r="N35" i="18"/>
  <c r="F35" i="18"/>
  <c r="K59" i="18"/>
  <c r="L35" i="18"/>
  <c r="R59" i="18"/>
  <c r="S35" i="18"/>
  <c r="C35" i="18"/>
  <c r="I59" i="18"/>
  <c r="J35" i="18"/>
  <c r="H59" i="18"/>
  <c r="Q35" i="18"/>
  <c r="Q11" i="18" s="1"/>
  <c r="G59" i="18"/>
  <c r="H35" i="18"/>
  <c r="N59" i="18"/>
  <c r="O35" i="18"/>
  <c r="L59" i="18"/>
  <c r="D59" i="18"/>
  <c r="M35" i="18"/>
  <c r="M11" i="18" s="1"/>
  <c r="E35" i="18"/>
  <c r="E11" i="18" s="1"/>
  <c r="S59" i="18"/>
  <c r="C59" i="18"/>
  <c r="D35" i="18"/>
  <c r="J59" i="18"/>
  <c r="K35" i="18"/>
  <c r="Q59" i="18"/>
  <c r="R35" i="18"/>
  <c r="P59" i="18"/>
  <c r="I35" i="18"/>
  <c r="O59" i="18"/>
  <c r="P35" i="18"/>
  <c r="F59" i="18"/>
  <c r="G35" i="18"/>
  <c r="R73" i="17"/>
  <c r="J73" i="17"/>
  <c r="L49" i="17"/>
  <c r="D49" i="17"/>
  <c r="M73" i="17"/>
  <c r="O49" i="17"/>
  <c r="D73" i="17"/>
  <c r="F49" i="17"/>
  <c r="K73" i="17"/>
  <c r="M49" i="17"/>
  <c r="Q73" i="17"/>
  <c r="I73" i="17"/>
  <c r="S49" i="17"/>
  <c r="K49" i="17"/>
  <c r="C49" i="17"/>
  <c r="F73" i="17"/>
  <c r="H49" i="17"/>
  <c r="E73" i="17"/>
  <c r="G49" i="17"/>
  <c r="L73" i="17"/>
  <c r="N49" i="17"/>
  <c r="E49" i="17"/>
  <c r="P73" i="17"/>
  <c r="H73" i="17"/>
  <c r="R49" i="17"/>
  <c r="R25" i="17" s="1"/>
  <c r="J49" i="17"/>
  <c r="J25" i="17" s="1"/>
  <c r="S73" i="17"/>
  <c r="O73" i="17"/>
  <c r="G73" i="17"/>
  <c r="Q49" i="17"/>
  <c r="I49" i="17"/>
  <c r="N73" i="17"/>
  <c r="P49" i="17"/>
  <c r="C73" i="17"/>
  <c r="R72" i="17"/>
  <c r="J72" i="17"/>
  <c r="C72" i="17"/>
  <c r="M48" i="17"/>
  <c r="E48" i="17"/>
  <c r="O72" i="17"/>
  <c r="J48" i="17"/>
  <c r="I48" i="17"/>
  <c r="E72" i="17"/>
  <c r="H48" i="17"/>
  <c r="D72" i="17"/>
  <c r="O48" i="17"/>
  <c r="Q72" i="17"/>
  <c r="I72" i="17"/>
  <c r="L48" i="17"/>
  <c r="D48" i="17"/>
  <c r="Q48" i="17"/>
  <c r="P72" i="17"/>
  <c r="H72" i="17"/>
  <c r="S48" i="17"/>
  <c r="K48" i="17"/>
  <c r="G72" i="17"/>
  <c r="R48" i="17"/>
  <c r="C48" i="17"/>
  <c r="M72" i="17"/>
  <c r="P48" i="17"/>
  <c r="P24" i="17" s="1"/>
  <c r="L72" i="17"/>
  <c r="G48" i="17"/>
  <c r="S72" i="17"/>
  <c r="K72" i="17"/>
  <c r="N48" i="17"/>
  <c r="F48" i="17"/>
  <c r="N72" i="17"/>
  <c r="F72" i="17"/>
  <c r="R71" i="17"/>
  <c r="J71" i="17"/>
  <c r="N47" i="17"/>
  <c r="F47" i="17"/>
  <c r="G71" i="17"/>
  <c r="K47" i="17"/>
  <c r="C47" i="17"/>
  <c r="D71" i="17"/>
  <c r="H47" i="17"/>
  <c r="Q71" i="17"/>
  <c r="I71" i="17"/>
  <c r="C71" i="17"/>
  <c r="M47" i="17"/>
  <c r="E47" i="17"/>
  <c r="O71" i="17"/>
  <c r="S47" i="17"/>
  <c r="F71" i="17"/>
  <c r="J47" i="17"/>
  <c r="J23" i="17" s="1"/>
  <c r="M71" i="17"/>
  <c r="Q47" i="17"/>
  <c r="P71" i="17"/>
  <c r="H71" i="17"/>
  <c r="L47" i="17"/>
  <c r="D47" i="17"/>
  <c r="D23" i="17" s="1"/>
  <c r="N71" i="17"/>
  <c r="R47" i="17"/>
  <c r="S71" i="17"/>
  <c r="K71" i="17"/>
  <c r="O47" i="17"/>
  <c r="G47" i="17"/>
  <c r="E71" i="17"/>
  <c r="I47" i="17"/>
  <c r="L71" i="17"/>
  <c r="P47" i="17"/>
  <c r="R70" i="17"/>
  <c r="J70" i="17"/>
  <c r="O46" i="17"/>
  <c r="G46" i="17"/>
  <c r="P70" i="17"/>
  <c r="M46" i="17"/>
  <c r="K70" i="17"/>
  <c r="C46" i="17"/>
  <c r="Q70" i="17"/>
  <c r="I70" i="17"/>
  <c r="N46" i="17"/>
  <c r="F46" i="17"/>
  <c r="H70" i="17"/>
  <c r="C70" i="17"/>
  <c r="E46" i="17"/>
  <c r="S46" i="17"/>
  <c r="K46" i="17"/>
  <c r="Q46" i="17"/>
  <c r="I46" i="17"/>
  <c r="O70" i="17"/>
  <c r="G70" i="17"/>
  <c r="L46" i="17"/>
  <c r="D46" i="17"/>
  <c r="N70" i="17"/>
  <c r="F70" i="17"/>
  <c r="S70" i="17"/>
  <c r="P46" i="17"/>
  <c r="M70" i="17"/>
  <c r="E70" i="17"/>
  <c r="R46" i="17"/>
  <c r="J46" i="17"/>
  <c r="L70" i="17"/>
  <c r="D70" i="17"/>
  <c r="H46" i="17"/>
  <c r="R69" i="17"/>
  <c r="J69" i="17"/>
  <c r="P45" i="17"/>
  <c r="H45" i="17"/>
  <c r="L45" i="17"/>
  <c r="K45" i="17"/>
  <c r="L69" i="17"/>
  <c r="R45" i="17"/>
  <c r="K69" i="17"/>
  <c r="Q45" i="17"/>
  <c r="Q69" i="17"/>
  <c r="I69" i="17"/>
  <c r="O45" i="17"/>
  <c r="G45" i="17"/>
  <c r="C45" i="17"/>
  <c r="F69" i="17"/>
  <c r="S69" i="17"/>
  <c r="P69" i="17"/>
  <c r="H69" i="17"/>
  <c r="N45" i="17"/>
  <c r="F45" i="17"/>
  <c r="D45" i="17"/>
  <c r="M69" i="17"/>
  <c r="E69" i="17"/>
  <c r="S45" i="17"/>
  <c r="S21" i="17" s="1"/>
  <c r="I45" i="17"/>
  <c r="O69" i="17"/>
  <c r="G69" i="17"/>
  <c r="C69" i="17"/>
  <c r="M45" i="17"/>
  <c r="E45" i="17"/>
  <c r="N69" i="17"/>
  <c r="D69" i="17"/>
  <c r="J45" i="17"/>
  <c r="J21" i="17" s="1"/>
  <c r="R68" i="17"/>
  <c r="J68" i="17"/>
  <c r="Q44" i="17"/>
  <c r="I44" i="17"/>
  <c r="F68" i="17"/>
  <c r="E68" i="17"/>
  <c r="Q68" i="17"/>
  <c r="I68" i="17"/>
  <c r="P44" i="17"/>
  <c r="H44" i="17"/>
  <c r="D44" i="17"/>
  <c r="L68" i="17"/>
  <c r="K44" i="17"/>
  <c r="K68" i="17"/>
  <c r="R44" i="17"/>
  <c r="P68" i="17"/>
  <c r="H68" i="17"/>
  <c r="O44" i="17"/>
  <c r="G44" i="17"/>
  <c r="C68" i="17"/>
  <c r="E44" i="17"/>
  <c r="M68" i="17"/>
  <c r="L44" i="17"/>
  <c r="D68" i="17"/>
  <c r="S44" i="17"/>
  <c r="J44" i="17"/>
  <c r="J20" i="17" s="1"/>
  <c r="O68" i="17"/>
  <c r="G68" i="17"/>
  <c r="N44" i="17"/>
  <c r="F44" i="17"/>
  <c r="C44" i="17"/>
  <c r="N68" i="17"/>
  <c r="M44" i="17"/>
  <c r="S68" i="17"/>
  <c r="R67" i="17"/>
  <c r="J67" i="17"/>
  <c r="R43" i="17"/>
  <c r="J43" i="17"/>
  <c r="G43" i="17"/>
  <c r="F43" i="17"/>
  <c r="M67" i="17"/>
  <c r="C67" i="17"/>
  <c r="E43" i="17"/>
  <c r="L67" i="17"/>
  <c r="Q67" i="17"/>
  <c r="I67" i="17"/>
  <c r="Q43" i="17"/>
  <c r="I43" i="17"/>
  <c r="O67" i="17"/>
  <c r="E67" i="17"/>
  <c r="M43" i="17"/>
  <c r="C43" i="17"/>
  <c r="P67" i="17"/>
  <c r="H67" i="17"/>
  <c r="P43" i="17"/>
  <c r="H43" i="17"/>
  <c r="O43" i="17"/>
  <c r="O19" i="17" s="1"/>
  <c r="F67" i="17"/>
  <c r="N43" i="17"/>
  <c r="D43" i="17"/>
  <c r="S67" i="17"/>
  <c r="K67" i="17"/>
  <c r="S43" i="17"/>
  <c r="K43" i="17"/>
  <c r="G67" i="17"/>
  <c r="N67" i="17"/>
  <c r="D67" i="17"/>
  <c r="L43" i="17"/>
  <c r="L19" i="17" s="1"/>
  <c r="R66" i="17"/>
  <c r="J66" i="17"/>
  <c r="S42" i="17"/>
  <c r="K42" i="17"/>
  <c r="N66" i="17"/>
  <c r="E66" i="17"/>
  <c r="L66" i="17"/>
  <c r="M42" i="17"/>
  <c r="D42" i="17"/>
  <c r="C42" i="17"/>
  <c r="Q66" i="17"/>
  <c r="I66" i="17"/>
  <c r="R42" i="17"/>
  <c r="J42" i="17"/>
  <c r="D66" i="17"/>
  <c r="E42" i="17"/>
  <c r="L42" i="17"/>
  <c r="P66" i="17"/>
  <c r="H66" i="17"/>
  <c r="Q42" i="17"/>
  <c r="I42" i="17"/>
  <c r="F42" i="17"/>
  <c r="K66" i="17"/>
  <c r="O66" i="17"/>
  <c r="G66" i="17"/>
  <c r="P42" i="17"/>
  <c r="P18" i="17" s="1"/>
  <c r="H42" i="17"/>
  <c r="H18" i="17" s="1"/>
  <c r="F66" i="17"/>
  <c r="O42" i="17"/>
  <c r="G42" i="17"/>
  <c r="M66" i="17"/>
  <c r="N42" i="17"/>
  <c r="C66" i="17"/>
  <c r="S66" i="17"/>
  <c r="R65" i="17"/>
  <c r="J65" i="17"/>
  <c r="L41" i="17"/>
  <c r="D41" i="17"/>
  <c r="D65" i="17"/>
  <c r="Q65" i="17"/>
  <c r="I65" i="17"/>
  <c r="S41" i="17"/>
  <c r="K41" i="17"/>
  <c r="C41" i="17"/>
  <c r="N65" i="17"/>
  <c r="M65" i="17"/>
  <c r="L65" i="17"/>
  <c r="N41" i="17"/>
  <c r="F41" i="17"/>
  <c r="K65" i="17"/>
  <c r="E41" i="17"/>
  <c r="P65" i="17"/>
  <c r="H65" i="17"/>
  <c r="R41" i="17"/>
  <c r="J41" i="17"/>
  <c r="H41" i="17"/>
  <c r="E65" i="17"/>
  <c r="O41" i="17"/>
  <c r="C65" i="17"/>
  <c r="O65" i="17"/>
  <c r="G65" i="17"/>
  <c r="Q41" i="17"/>
  <c r="I41" i="17"/>
  <c r="F65" i="17"/>
  <c r="P41" i="17"/>
  <c r="G41" i="17"/>
  <c r="S65" i="17"/>
  <c r="M41" i="17"/>
  <c r="R64" i="17"/>
  <c r="J64" i="17"/>
  <c r="C64" i="17"/>
  <c r="M40" i="17"/>
  <c r="E40" i="17"/>
  <c r="L40" i="17"/>
  <c r="S40" i="17"/>
  <c r="O64" i="17"/>
  <c r="R40" i="17"/>
  <c r="C40" i="17"/>
  <c r="H40" i="17"/>
  <c r="L64" i="17"/>
  <c r="O40" i="17"/>
  <c r="N40" i="17"/>
  <c r="Q64" i="17"/>
  <c r="I64" i="17"/>
  <c r="D40" i="17"/>
  <c r="P64" i="17"/>
  <c r="H64" i="17"/>
  <c r="K40" i="17"/>
  <c r="G64" i="17"/>
  <c r="P40" i="17"/>
  <c r="G40" i="17"/>
  <c r="F40" i="17"/>
  <c r="J40" i="17"/>
  <c r="S64" i="17"/>
  <c r="N64" i="17"/>
  <c r="F64" i="17"/>
  <c r="Q40" i="17"/>
  <c r="I40" i="17"/>
  <c r="M64" i="17"/>
  <c r="E64" i="17"/>
  <c r="D64" i="17"/>
  <c r="K64" i="17"/>
  <c r="I14" i="21"/>
  <c r="R62" i="17"/>
  <c r="J62" i="17"/>
  <c r="O38" i="17"/>
  <c r="G38" i="17"/>
  <c r="D38" i="17"/>
  <c r="S38" i="17"/>
  <c r="E62" i="17"/>
  <c r="Q62" i="17"/>
  <c r="I62" i="17"/>
  <c r="N38" i="17"/>
  <c r="F38" i="17"/>
  <c r="G62" i="17"/>
  <c r="F62" i="17"/>
  <c r="K38" i="17"/>
  <c r="M62" i="17"/>
  <c r="D62" i="17"/>
  <c r="Q38" i="17"/>
  <c r="P62" i="17"/>
  <c r="H62" i="17"/>
  <c r="C62" i="17"/>
  <c r="M38" i="17"/>
  <c r="E38" i="17"/>
  <c r="O62" i="17"/>
  <c r="N62" i="17"/>
  <c r="J38" i="17"/>
  <c r="L62" i="17"/>
  <c r="S62" i="17"/>
  <c r="K62" i="17"/>
  <c r="P38" i="17"/>
  <c r="H38" i="17"/>
  <c r="C38" i="17"/>
  <c r="L38" i="17"/>
  <c r="R38" i="17"/>
  <c r="R14" i="17" s="1"/>
  <c r="I38" i="17"/>
  <c r="R61" i="17"/>
  <c r="J61" i="17"/>
  <c r="P37" i="17"/>
  <c r="H37" i="17"/>
  <c r="G37" i="17"/>
  <c r="C37" i="17"/>
  <c r="O61" i="17"/>
  <c r="M37" i="17"/>
  <c r="K37" i="17"/>
  <c r="L61" i="17"/>
  <c r="K61" i="17"/>
  <c r="Q61" i="17"/>
  <c r="I61" i="17"/>
  <c r="O37" i="17"/>
  <c r="F37" i="17"/>
  <c r="G61" i="17"/>
  <c r="S37" i="17"/>
  <c r="I37" i="17"/>
  <c r="P61" i="17"/>
  <c r="H61" i="17"/>
  <c r="N37" i="17"/>
  <c r="C61" i="17"/>
  <c r="E37" i="17"/>
  <c r="J37" i="17"/>
  <c r="S61" i="17"/>
  <c r="N61" i="17"/>
  <c r="F61" i="17"/>
  <c r="L37" i="17"/>
  <c r="D37" i="17"/>
  <c r="M61" i="17"/>
  <c r="E61" i="17"/>
  <c r="D61" i="17"/>
  <c r="R37" i="17"/>
  <c r="R13" i="17" s="1"/>
  <c r="Q37" i="17"/>
  <c r="R60" i="17"/>
  <c r="J60" i="17"/>
  <c r="Q36" i="17"/>
  <c r="I36" i="17"/>
  <c r="G60" i="17"/>
  <c r="C60" i="17"/>
  <c r="K36" i="17"/>
  <c r="S60" i="17"/>
  <c r="Q60" i="17"/>
  <c r="I60" i="17"/>
  <c r="P36" i="17"/>
  <c r="H36" i="17"/>
  <c r="F36" i="17"/>
  <c r="J36" i="17"/>
  <c r="P60" i="17"/>
  <c r="H60" i="17"/>
  <c r="O36" i="17"/>
  <c r="G36" i="17"/>
  <c r="O60" i="17"/>
  <c r="N36" i="17"/>
  <c r="C36" i="17"/>
  <c r="N60" i="17"/>
  <c r="F60" i="17"/>
  <c r="M36" i="17"/>
  <c r="E36" i="17"/>
  <c r="K60" i="17"/>
  <c r="M60" i="17"/>
  <c r="E60" i="17"/>
  <c r="L36" i="17"/>
  <c r="D36" i="17"/>
  <c r="L60" i="17"/>
  <c r="D60" i="17"/>
  <c r="S36" i="17"/>
  <c r="R36" i="17"/>
  <c r="R58" i="17"/>
  <c r="J58" i="17"/>
  <c r="R34" i="17"/>
  <c r="J34" i="17"/>
  <c r="P58" i="17"/>
  <c r="P34" i="17"/>
  <c r="K34" i="17"/>
  <c r="Q58" i="17"/>
  <c r="I58" i="17"/>
  <c r="Q34" i="17"/>
  <c r="I34" i="17"/>
  <c r="H58" i="17"/>
  <c r="H34" i="17"/>
  <c r="F34" i="17"/>
  <c r="L34" i="17"/>
  <c r="S58" i="17"/>
  <c r="S34" i="17"/>
  <c r="O58" i="17"/>
  <c r="G58" i="17"/>
  <c r="O34" i="17"/>
  <c r="G34" i="17"/>
  <c r="N58" i="17"/>
  <c r="F58" i="17"/>
  <c r="N34" i="17"/>
  <c r="D34" i="17"/>
  <c r="M58" i="17"/>
  <c r="E58" i="17"/>
  <c r="M34" i="17"/>
  <c r="E34" i="17"/>
  <c r="L58" i="17"/>
  <c r="D58" i="17"/>
  <c r="C58" i="17"/>
  <c r="C34" i="17"/>
  <c r="K58" i="17"/>
  <c r="I8" i="21"/>
  <c r="R56" i="17"/>
  <c r="J56" i="17"/>
  <c r="C56" i="17"/>
  <c r="L32" i="17"/>
  <c r="D32" i="17"/>
  <c r="G56" i="17"/>
  <c r="Q32" i="17"/>
  <c r="G32" i="17"/>
  <c r="L56" i="17"/>
  <c r="N32" i="17"/>
  <c r="Q56" i="17"/>
  <c r="I56" i="17"/>
  <c r="S32" i="17"/>
  <c r="K32" i="17"/>
  <c r="R32" i="17"/>
  <c r="O56" i="17"/>
  <c r="I32" i="17"/>
  <c r="O32" i="17"/>
  <c r="D56" i="17"/>
  <c r="S56" i="17"/>
  <c r="M32" i="17"/>
  <c r="P56" i="17"/>
  <c r="H56" i="17"/>
  <c r="J32" i="17"/>
  <c r="C32" i="17"/>
  <c r="E56" i="17"/>
  <c r="K56" i="17"/>
  <c r="N56" i="17"/>
  <c r="F56" i="17"/>
  <c r="P32" i="17"/>
  <c r="P8" i="17" s="1"/>
  <c r="H32" i="17"/>
  <c r="H8" i="17" s="1"/>
  <c r="M56" i="17"/>
  <c r="F32" i="17"/>
  <c r="E32" i="17"/>
  <c r="E8" i="17" s="1"/>
  <c r="R55" i="17"/>
  <c r="J55" i="17"/>
  <c r="M31" i="17"/>
  <c r="E31" i="17"/>
  <c r="F55" i="17"/>
  <c r="Q31" i="17"/>
  <c r="E55" i="17"/>
  <c r="P31" i="17"/>
  <c r="K55" i="17"/>
  <c r="Q55" i="17"/>
  <c r="I55" i="17"/>
  <c r="C55" i="17"/>
  <c r="L31" i="17"/>
  <c r="D31" i="17"/>
  <c r="L55" i="17"/>
  <c r="O31" i="17"/>
  <c r="S55" i="17"/>
  <c r="F31" i="17"/>
  <c r="P55" i="17"/>
  <c r="H55" i="17"/>
  <c r="S31" i="17"/>
  <c r="K31" i="17"/>
  <c r="C31" i="17"/>
  <c r="N31" i="17"/>
  <c r="O55" i="17"/>
  <c r="G55" i="17"/>
  <c r="R31" i="17"/>
  <c r="J31" i="17"/>
  <c r="N55" i="17"/>
  <c r="I31" i="17"/>
  <c r="M55" i="17"/>
  <c r="H31" i="17"/>
  <c r="D55" i="17"/>
  <c r="G31" i="17"/>
  <c r="G7" i="17" s="1"/>
  <c r="R54" i="17"/>
  <c r="J54" i="17"/>
  <c r="N30" i="17"/>
  <c r="F30" i="17"/>
  <c r="P54" i="17"/>
  <c r="D30" i="17"/>
  <c r="G54" i="17"/>
  <c r="K30" i="17"/>
  <c r="F54" i="17"/>
  <c r="J30" i="17"/>
  <c r="J6" i="17" s="1"/>
  <c r="O30" i="17"/>
  <c r="Q54" i="17"/>
  <c r="I54" i="17"/>
  <c r="M30" i="17"/>
  <c r="E30" i="17"/>
  <c r="H54" i="17"/>
  <c r="C54" i="17"/>
  <c r="L30" i="17"/>
  <c r="O54" i="17"/>
  <c r="S30" i="17"/>
  <c r="N54" i="17"/>
  <c r="R30" i="17"/>
  <c r="M54" i="17"/>
  <c r="E54" i="17"/>
  <c r="Q30" i="17"/>
  <c r="I30" i="17"/>
  <c r="L54" i="17"/>
  <c r="D54" i="17"/>
  <c r="P30" i="17"/>
  <c r="P6" i="17" s="1"/>
  <c r="H30" i="17"/>
  <c r="C30" i="17"/>
  <c r="S54" i="17"/>
  <c r="K54" i="17"/>
  <c r="G30" i="17"/>
  <c r="T11" i="19"/>
  <c r="T11" i="17"/>
  <c r="I4" i="21"/>
  <c r="H25" i="21"/>
  <c r="R23" i="17" l="1"/>
  <c r="R12" i="17"/>
  <c r="P11" i="18"/>
  <c r="D11" i="18"/>
  <c r="S11" i="18"/>
  <c r="H11" i="18"/>
  <c r="I11" i="18"/>
  <c r="L11" i="18"/>
  <c r="F20" i="17"/>
  <c r="Q22" i="17"/>
  <c r="Q25" i="17"/>
  <c r="K25" i="17"/>
  <c r="M24" i="17"/>
  <c r="E25" i="17"/>
  <c r="F11" i="18"/>
  <c r="Q18" i="17"/>
  <c r="G23" i="17"/>
  <c r="R24" i="17"/>
  <c r="Q23" i="17"/>
  <c r="F23" i="17"/>
  <c r="F25" i="17"/>
  <c r="N24" i="17"/>
  <c r="I14" i="17"/>
  <c r="I25" i="17"/>
  <c r="T59" i="18"/>
  <c r="R11" i="18"/>
  <c r="J11" i="18"/>
  <c r="N11" i="18"/>
  <c r="G11" i="18"/>
  <c r="K11" i="18"/>
  <c r="O11" i="18"/>
  <c r="T35" i="18"/>
  <c r="C11" i="18"/>
  <c r="D24" i="17"/>
  <c r="M25" i="17"/>
  <c r="P10" i="17"/>
  <c r="S24" i="17"/>
  <c r="O24" i="17"/>
  <c r="O25" i="17"/>
  <c r="N25" i="17"/>
  <c r="S25" i="17"/>
  <c r="T49" i="17"/>
  <c r="C25" i="17"/>
  <c r="I23" i="17"/>
  <c r="D25" i="17"/>
  <c r="Q24" i="17"/>
  <c r="G25" i="17"/>
  <c r="L25" i="17"/>
  <c r="R22" i="17"/>
  <c r="F22" i="17"/>
  <c r="F24" i="17"/>
  <c r="I24" i="17"/>
  <c r="T73" i="17"/>
  <c r="L24" i="17"/>
  <c r="J24" i="17"/>
  <c r="P25" i="17"/>
  <c r="H25" i="17"/>
  <c r="K24" i="17"/>
  <c r="E24" i="17"/>
  <c r="T72" i="17"/>
  <c r="T48" i="17"/>
  <c r="C24" i="17"/>
  <c r="P23" i="17"/>
  <c r="S23" i="17"/>
  <c r="H24" i="17"/>
  <c r="G24" i="17"/>
  <c r="L23" i="17"/>
  <c r="T47" i="17"/>
  <c r="C23" i="17"/>
  <c r="I21" i="17"/>
  <c r="G22" i="17"/>
  <c r="E23" i="17"/>
  <c r="K23" i="17"/>
  <c r="R20" i="17"/>
  <c r="P22" i="17"/>
  <c r="I22" i="17"/>
  <c r="O23" i="17"/>
  <c r="M23" i="17"/>
  <c r="N23" i="17"/>
  <c r="H22" i="17"/>
  <c r="D21" i="17"/>
  <c r="G21" i="17"/>
  <c r="K21" i="17"/>
  <c r="S22" i="17"/>
  <c r="T71" i="17"/>
  <c r="O21" i="17"/>
  <c r="J22" i="17"/>
  <c r="D22" i="17"/>
  <c r="E22" i="17"/>
  <c r="H23" i="17"/>
  <c r="L22" i="17"/>
  <c r="T70" i="17"/>
  <c r="M22" i="17"/>
  <c r="N22" i="17"/>
  <c r="O22" i="17"/>
  <c r="J19" i="17"/>
  <c r="R21" i="17"/>
  <c r="T46" i="17"/>
  <c r="C22" i="17"/>
  <c r="K22" i="17"/>
  <c r="T45" i="17"/>
  <c r="C21" i="17"/>
  <c r="F21" i="17"/>
  <c r="G18" i="17"/>
  <c r="N21" i="17"/>
  <c r="H21" i="17"/>
  <c r="M21" i="17"/>
  <c r="G20" i="17"/>
  <c r="P21" i="17"/>
  <c r="L21" i="17"/>
  <c r="K19" i="17"/>
  <c r="H19" i="17"/>
  <c r="I19" i="17"/>
  <c r="Q21" i="17"/>
  <c r="E21" i="17"/>
  <c r="T69" i="17"/>
  <c r="S19" i="17"/>
  <c r="P19" i="17"/>
  <c r="Q19" i="17"/>
  <c r="L20" i="17"/>
  <c r="R19" i="17"/>
  <c r="N20" i="17"/>
  <c r="E20" i="17"/>
  <c r="K20" i="17"/>
  <c r="T68" i="17"/>
  <c r="I20" i="17"/>
  <c r="C20" i="17"/>
  <c r="T44" i="17"/>
  <c r="D20" i="17"/>
  <c r="R17" i="17"/>
  <c r="F18" i="17"/>
  <c r="J18" i="17"/>
  <c r="O20" i="17"/>
  <c r="H20" i="17"/>
  <c r="Q20" i="17"/>
  <c r="M20" i="17"/>
  <c r="S20" i="17"/>
  <c r="P20" i="17"/>
  <c r="F19" i="17"/>
  <c r="G19" i="17"/>
  <c r="T67" i="17"/>
  <c r="G17" i="17"/>
  <c r="N18" i="17"/>
  <c r="E18" i="17"/>
  <c r="M18" i="17"/>
  <c r="D19" i="17"/>
  <c r="T43" i="17"/>
  <c r="C19" i="17"/>
  <c r="J17" i="17"/>
  <c r="N19" i="17"/>
  <c r="M19" i="17"/>
  <c r="E19" i="17"/>
  <c r="Q17" i="17"/>
  <c r="D17" i="17"/>
  <c r="L17" i="17"/>
  <c r="O18" i="17"/>
  <c r="I18" i="17"/>
  <c r="R18" i="17"/>
  <c r="K18" i="17"/>
  <c r="S18" i="17"/>
  <c r="P16" i="17"/>
  <c r="N16" i="17"/>
  <c r="L16" i="17"/>
  <c r="O17" i="17"/>
  <c r="S17" i="17"/>
  <c r="C18" i="17"/>
  <c r="T42" i="17"/>
  <c r="P17" i="17"/>
  <c r="F17" i="17"/>
  <c r="T66" i="17"/>
  <c r="L18" i="17"/>
  <c r="D18" i="17"/>
  <c r="H17" i="17"/>
  <c r="N17" i="17"/>
  <c r="I17" i="17"/>
  <c r="G14" i="17"/>
  <c r="F16" i="17"/>
  <c r="M17" i="17"/>
  <c r="C17" i="17"/>
  <c r="T41" i="17"/>
  <c r="J16" i="17"/>
  <c r="R16" i="17"/>
  <c r="G16" i="17"/>
  <c r="S16" i="17"/>
  <c r="T65" i="17"/>
  <c r="E17" i="17"/>
  <c r="K17" i="17"/>
  <c r="E16" i="17"/>
  <c r="K16" i="17"/>
  <c r="M16" i="17"/>
  <c r="I16" i="17"/>
  <c r="J14" i="17"/>
  <c r="Q16" i="17"/>
  <c r="H16" i="17"/>
  <c r="T64" i="17"/>
  <c r="O16" i="17"/>
  <c r="L13" i="17"/>
  <c r="H14" i="17"/>
  <c r="K14" i="17"/>
  <c r="S14" i="17"/>
  <c r="T40" i="17"/>
  <c r="C16" i="17"/>
  <c r="P14" i="17"/>
  <c r="D16" i="17"/>
  <c r="I12" i="17"/>
  <c r="L14" i="17"/>
  <c r="N13" i="17"/>
  <c r="R63" i="17"/>
  <c r="J63" i="17"/>
  <c r="N39" i="17"/>
  <c r="F39" i="17"/>
  <c r="F63" i="17"/>
  <c r="R39" i="17"/>
  <c r="E63" i="17"/>
  <c r="Q39" i="17"/>
  <c r="L63" i="17"/>
  <c r="S63" i="17"/>
  <c r="Q63" i="17"/>
  <c r="I63" i="17"/>
  <c r="C63" i="17"/>
  <c r="M39" i="17"/>
  <c r="E39" i="17"/>
  <c r="E15" i="17" s="1"/>
  <c r="N63" i="17"/>
  <c r="D63" i="17"/>
  <c r="P39" i="17"/>
  <c r="G39" i="17"/>
  <c r="P63" i="17"/>
  <c r="H63" i="17"/>
  <c r="L39" i="17"/>
  <c r="D39" i="17"/>
  <c r="I39" i="17"/>
  <c r="C39" i="17"/>
  <c r="O39" i="17"/>
  <c r="O63" i="17"/>
  <c r="G63" i="17"/>
  <c r="S39" i="17"/>
  <c r="K39" i="17"/>
  <c r="J39" i="17"/>
  <c r="M63" i="17"/>
  <c r="H39" i="17"/>
  <c r="K63" i="17"/>
  <c r="C14" i="17"/>
  <c r="T38" i="17"/>
  <c r="E14" i="17"/>
  <c r="M14" i="17"/>
  <c r="D14" i="17"/>
  <c r="F14" i="17"/>
  <c r="O14" i="17"/>
  <c r="Q13" i="17"/>
  <c r="M10" i="17"/>
  <c r="J12" i="17"/>
  <c r="J13" i="17"/>
  <c r="M13" i="17"/>
  <c r="N14" i="17"/>
  <c r="T62" i="17"/>
  <c r="I10" i="17"/>
  <c r="R10" i="17"/>
  <c r="F13" i="17"/>
  <c r="Q14" i="17"/>
  <c r="T61" i="17"/>
  <c r="G13" i="17"/>
  <c r="G12" i="17"/>
  <c r="H13" i="17"/>
  <c r="N12" i="17"/>
  <c r="P13" i="17"/>
  <c r="O13" i="17"/>
  <c r="M12" i="17"/>
  <c r="I13" i="17"/>
  <c r="E13" i="17"/>
  <c r="C13" i="17"/>
  <c r="T37" i="17"/>
  <c r="D13" i="17"/>
  <c r="H10" i="17"/>
  <c r="K12" i="17"/>
  <c r="S13" i="17"/>
  <c r="K13" i="17"/>
  <c r="O10" i="17"/>
  <c r="J10" i="17"/>
  <c r="D12" i="17"/>
  <c r="T60" i="17"/>
  <c r="R8" i="17"/>
  <c r="L12" i="17"/>
  <c r="T36" i="17"/>
  <c r="C12" i="17"/>
  <c r="F12" i="17"/>
  <c r="H12" i="17"/>
  <c r="P12" i="17"/>
  <c r="Q12" i="17"/>
  <c r="L8" i="17"/>
  <c r="T58" i="17"/>
  <c r="N10" i="17"/>
  <c r="L10" i="17"/>
  <c r="K10" i="17"/>
  <c r="S12" i="17"/>
  <c r="E12" i="17"/>
  <c r="O12" i="17"/>
  <c r="F10" i="17"/>
  <c r="E10" i="17"/>
  <c r="G10" i="17"/>
  <c r="J7" i="17"/>
  <c r="K8" i="17"/>
  <c r="Q10" i="17"/>
  <c r="R7" i="17"/>
  <c r="C10" i="17"/>
  <c r="T34" i="17"/>
  <c r="D10" i="17"/>
  <c r="S10" i="17"/>
  <c r="R6" i="17"/>
  <c r="I7" i="17"/>
  <c r="K7" i="17"/>
  <c r="D7" i="17"/>
  <c r="Q7" i="17"/>
  <c r="J8" i="17"/>
  <c r="G8" i="17"/>
  <c r="S7" i="17"/>
  <c r="Q8" i="17"/>
  <c r="R57" i="17"/>
  <c r="J57" i="17"/>
  <c r="S33" i="17"/>
  <c r="K33" i="17"/>
  <c r="C33" i="17"/>
  <c r="P33" i="17"/>
  <c r="E57" i="17"/>
  <c r="N33" i="17"/>
  <c r="C57" i="17"/>
  <c r="Q57" i="17"/>
  <c r="I57" i="17"/>
  <c r="R33" i="17"/>
  <c r="J33" i="17"/>
  <c r="F33" i="17"/>
  <c r="S57" i="17"/>
  <c r="P57" i="17"/>
  <c r="H57" i="17"/>
  <c r="Q33" i="17"/>
  <c r="Q9" i="17" s="1"/>
  <c r="I33" i="17"/>
  <c r="O57" i="17"/>
  <c r="G57" i="17"/>
  <c r="H33" i="17"/>
  <c r="M57" i="17"/>
  <c r="L57" i="17"/>
  <c r="E33" i="17"/>
  <c r="D33" i="17"/>
  <c r="N57" i="17"/>
  <c r="F57" i="17"/>
  <c r="O33" i="17"/>
  <c r="G33" i="17"/>
  <c r="D57" i="17"/>
  <c r="M33" i="17"/>
  <c r="K57" i="17"/>
  <c r="L33" i="17"/>
  <c r="M8" i="17"/>
  <c r="S8" i="17"/>
  <c r="D8" i="17"/>
  <c r="T56" i="17"/>
  <c r="D6" i="17"/>
  <c r="H7" i="17"/>
  <c r="N7" i="17"/>
  <c r="O7" i="17"/>
  <c r="P7" i="17"/>
  <c r="O8" i="17"/>
  <c r="N8" i="17"/>
  <c r="F8" i="17"/>
  <c r="C8" i="17"/>
  <c r="T32" i="17"/>
  <c r="I8" i="17"/>
  <c r="L6" i="17"/>
  <c r="T55" i="17"/>
  <c r="E7" i="17"/>
  <c r="M7" i="17"/>
  <c r="C7" i="17"/>
  <c r="T31" i="17"/>
  <c r="K6" i="17"/>
  <c r="F7" i="17"/>
  <c r="L7" i="17"/>
  <c r="I6" i="17"/>
  <c r="Q6" i="17"/>
  <c r="T30" i="17"/>
  <c r="C6" i="17"/>
  <c r="M6" i="17"/>
  <c r="S6" i="17"/>
  <c r="F6" i="17"/>
  <c r="O6" i="17"/>
  <c r="N6" i="17"/>
  <c r="E6" i="17"/>
  <c r="G6" i="17"/>
  <c r="H6" i="17"/>
  <c r="T54" i="17"/>
  <c r="N53" i="17"/>
  <c r="F53" i="17"/>
  <c r="S29" i="17"/>
  <c r="K29" i="17"/>
  <c r="H29" i="17"/>
  <c r="F29" i="17"/>
  <c r="M53" i="17"/>
  <c r="E53" i="17"/>
  <c r="R29" i="17"/>
  <c r="J29" i="17"/>
  <c r="K53" i="17"/>
  <c r="P29" i="17"/>
  <c r="J53" i="17"/>
  <c r="G29" i="17"/>
  <c r="I53" i="17"/>
  <c r="L53" i="17"/>
  <c r="D53" i="17"/>
  <c r="Q29" i="17"/>
  <c r="I29" i="17"/>
  <c r="S53" i="17"/>
  <c r="C29" i="17"/>
  <c r="R53" i="17"/>
  <c r="O29" i="17"/>
  <c r="Q53" i="17"/>
  <c r="P53" i="17"/>
  <c r="H53" i="17"/>
  <c r="M29" i="17"/>
  <c r="E29" i="17"/>
  <c r="O53" i="17"/>
  <c r="G53" i="17"/>
  <c r="C53" i="17"/>
  <c r="L29" i="17"/>
  <c r="D29" i="17"/>
  <c r="N29" i="17"/>
  <c r="H28" i="21"/>
  <c r="L25" i="21"/>
  <c r="I25" i="21"/>
  <c r="R9" i="17" l="1"/>
  <c r="T11" i="18"/>
  <c r="T25" i="17"/>
  <c r="T24" i="17"/>
  <c r="T23" i="17"/>
  <c r="T22" i="17"/>
  <c r="T21" i="17"/>
  <c r="T20" i="17"/>
  <c r="T19" i="17"/>
  <c r="T18" i="17"/>
  <c r="Q74" i="17"/>
  <c r="E74" i="17"/>
  <c r="T17" i="17"/>
  <c r="N15" i="17"/>
  <c r="T16" i="17"/>
  <c r="J74" i="17"/>
  <c r="O74" i="17"/>
  <c r="J15" i="17"/>
  <c r="P74" i="17"/>
  <c r="S15" i="17"/>
  <c r="T63" i="17"/>
  <c r="G15" i="17"/>
  <c r="G74" i="17"/>
  <c r="O15" i="17"/>
  <c r="P15" i="17"/>
  <c r="H15" i="17"/>
  <c r="I15" i="17"/>
  <c r="Q15" i="17"/>
  <c r="F15" i="17"/>
  <c r="T39" i="17"/>
  <c r="C15" i="17"/>
  <c r="D15" i="17"/>
  <c r="H74" i="17"/>
  <c r="K15" i="17"/>
  <c r="L15" i="17"/>
  <c r="M15" i="17"/>
  <c r="R15" i="17"/>
  <c r="C74" i="17"/>
  <c r="T14" i="17"/>
  <c r="T13" i="17"/>
  <c r="T12" i="17"/>
  <c r="G9" i="17"/>
  <c r="K9" i="17"/>
  <c r="T10" i="17"/>
  <c r="K74" i="17"/>
  <c r="L9" i="17"/>
  <c r="L74" i="17"/>
  <c r="I9" i="17"/>
  <c r="I74" i="17"/>
  <c r="H9" i="17"/>
  <c r="F9" i="17"/>
  <c r="P9" i="17"/>
  <c r="O9" i="17"/>
  <c r="J9" i="17"/>
  <c r="C9" i="17"/>
  <c r="T33" i="17"/>
  <c r="S74" i="17"/>
  <c r="D9" i="17"/>
  <c r="M74" i="17"/>
  <c r="F50" i="17"/>
  <c r="E9" i="17"/>
  <c r="T57" i="17"/>
  <c r="S9" i="17"/>
  <c r="D74" i="17"/>
  <c r="N74" i="17"/>
  <c r="M9" i="17"/>
  <c r="N9" i="17"/>
  <c r="T8" i="17"/>
  <c r="T7" i="17"/>
  <c r="T6" i="17"/>
  <c r="O5" i="17"/>
  <c r="O50" i="17"/>
  <c r="R74" i="17"/>
  <c r="T53" i="17"/>
  <c r="G5" i="17"/>
  <c r="G50" i="17"/>
  <c r="C50" i="17"/>
  <c r="C5" i="17"/>
  <c r="H50" i="17"/>
  <c r="H5" i="17"/>
  <c r="E50" i="17"/>
  <c r="E5" i="17"/>
  <c r="P50" i="17"/>
  <c r="P5" i="17"/>
  <c r="K50" i="17"/>
  <c r="K5" i="17"/>
  <c r="L50" i="17"/>
  <c r="L5" i="17"/>
  <c r="M5" i="17"/>
  <c r="M50" i="17"/>
  <c r="I5" i="17"/>
  <c r="I50" i="17"/>
  <c r="S50" i="17"/>
  <c r="S5" i="17"/>
  <c r="N5" i="17"/>
  <c r="N50" i="17"/>
  <c r="Q5" i="17"/>
  <c r="Q50" i="17"/>
  <c r="F5" i="17"/>
  <c r="F74" i="17"/>
  <c r="J50" i="17"/>
  <c r="J5" i="17"/>
  <c r="D5" i="17"/>
  <c r="D50" i="17"/>
  <c r="R50" i="17"/>
  <c r="T29" i="17"/>
  <c r="R5" i="17"/>
  <c r="F5" i="16"/>
  <c r="F25" i="16" s="1"/>
  <c r="F28" i="16" s="1"/>
  <c r="C27" i="16"/>
  <c r="C26" i="16"/>
  <c r="C24" i="16"/>
  <c r="C23" i="16"/>
  <c r="C22" i="16"/>
  <c r="C21" i="16"/>
  <c r="C20" i="16"/>
  <c r="C19" i="16"/>
  <c r="C18" i="16"/>
  <c r="C17" i="16"/>
  <c r="C16" i="16"/>
  <c r="C15" i="16"/>
  <c r="C14" i="16"/>
  <c r="C13" i="16"/>
  <c r="C12" i="16"/>
  <c r="C11" i="16"/>
  <c r="C9" i="16"/>
  <c r="C8" i="16"/>
  <c r="C7" i="16"/>
  <c r="C6" i="16"/>
  <c r="C5" i="16"/>
  <c r="F25" i="15"/>
  <c r="F28" i="15" s="1"/>
  <c r="C26" i="15"/>
  <c r="C27" i="15"/>
  <c r="J26" i="17" l="1"/>
  <c r="P26" i="17"/>
  <c r="G26" i="17"/>
  <c r="F26" i="17"/>
  <c r="R26" i="17"/>
  <c r="Q26" i="17"/>
  <c r="T15" i="17"/>
  <c r="O26" i="17"/>
  <c r="K26" i="17"/>
  <c r="L26" i="17"/>
  <c r="I26" i="17"/>
  <c r="S26" i="17"/>
  <c r="H26" i="17"/>
  <c r="M26" i="17"/>
  <c r="E26" i="17"/>
  <c r="D26" i="17"/>
  <c r="N26" i="17"/>
  <c r="T9" i="17"/>
  <c r="T74" i="17"/>
  <c r="T5" i="17"/>
  <c r="C26" i="17"/>
  <c r="T50" i="17"/>
  <c r="C24" i="15"/>
  <c r="C23" i="15"/>
  <c r="C22" i="15"/>
  <c r="C21" i="15"/>
  <c r="C20" i="15"/>
  <c r="C19" i="15"/>
  <c r="C18" i="15"/>
  <c r="C17" i="15"/>
  <c r="C16" i="15"/>
  <c r="C15" i="15"/>
  <c r="C14" i="15"/>
  <c r="C13" i="15"/>
  <c r="C12" i="15"/>
  <c r="C11" i="15"/>
  <c r="C9" i="15"/>
  <c r="C8" i="15"/>
  <c r="C7" i="15"/>
  <c r="C6" i="15"/>
  <c r="C5" i="15"/>
  <c r="T26" i="17" l="1"/>
  <c r="S70" i="14"/>
  <c r="R70" i="14"/>
  <c r="Q70" i="14"/>
  <c r="P70" i="14"/>
  <c r="O70" i="14"/>
  <c r="N70" i="14"/>
  <c r="M70" i="14"/>
  <c r="L70" i="14"/>
  <c r="K70" i="14"/>
  <c r="J70" i="14"/>
  <c r="I70" i="14"/>
  <c r="H70" i="14"/>
  <c r="G70" i="14"/>
  <c r="F70" i="14"/>
  <c r="E70" i="14"/>
  <c r="D70" i="14"/>
  <c r="C70" i="14"/>
  <c r="S69" i="14"/>
  <c r="R69" i="14"/>
  <c r="Q69" i="14"/>
  <c r="P69" i="14"/>
  <c r="O69" i="14"/>
  <c r="N69" i="14"/>
  <c r="M69" i="14"/>
  <c r="L69" i="14"/>
  <c r="K69" i="14"/>
  <c r="J69" i="14"/>
  <c r="I69" i="14"/>
  <c r="H69" i="14"/>
  <c r="G69" i="14"/>
  <c r="F69" i="14"/>
  <c r="E69" i="14"/>
  <c r="D69" i="14"/>
  <c r="C69" i="14"/>
  <c r="S68" i="14"/>
  <c r="R68" i="14"/>
  <c r="Q68" i="14"/>
  <c r="P68" i="14"/>
  <c r="O68" i="14"/>
  <c r="N68" i="14"/>
  <c r="M68" i="14"/>
  <c r="L68" i="14"/>
  <c r="K68" i="14"/>
  <c r="J68" i="14"/>
  <c r="I68" i="14"/>
  <c r="H68" i="14"/>
  <c r="G68" i="14"/>
  <c r="F68" i="14"/>
  <c r="E68" i="14"/>
  <c r="D68" i="14"/>
  <c r="C68" i="14"/>
  <c r="S67" i="14"/>
  <c r="R67" i="14"/>
  <c r="Q67" i="14"/>
  <c r="P67" i="14"/>
  <c r="O67" i="14"/>
  <c r="N67" i="14"/>
  <c r="M67" i="14"/>
  <c r="L67" i="14"/>
  <c r="K67" i="14"/>
  <c r="J67" i="14"/>
  <c r="I67" i="14"/>
  <c r="H67" i="14"/>
  <c r="G67" i="14"/>
  <c r="F67" i="14"/>
  <c r="E67" i="14"/>
  <c r="D67" i="14"/>
  <c r="C67" i="14"/>
  <c r="S66" i="14"/>
  <c r="R66" i="14"/>
  <c r="Q66" i="14"/>
  <c r="P66" i="14"/>
  <c r="O66" i="14"/>
  <c r="N66" i="14"/>
  <c r="M66" i="14"/>
  <c r="L66" i="14"/>
  <c r="K66" i="14"/>
  <c r="J66" i="14"/>
  <c r="I66" i="14"/>
  <c r="H66" i="14"/>
  <c r="G66" i="14"/>
  <c r="F66" i="14"/>
  <c r="E66" i="14"/>
  <c r="D66" i="14"/>
  <c r="C66" i="14"/>
  <c r="S65" i="14"/>
  <c r="R65" i="14"/>
  <c r="Q65" i="14"/>
  <c r="P65" i="14"/>
  <c r="O65" i="14"/>
  <c r="N65" i="14"/>
  <c r="M65" i="14"/>
  <c r="L65" i="14"/>
  <c r="K65" i="14"/>
  <c r="J65" i="14"/>
  <c r="I65" i="14"/>
  <c r="H65" i="14"/>
  <c r="G65" i="14"/>
  <c r="F65" i="14"/>
  <c r="E65" i="14"/>
  <c r="D65" i="14"/>
  <c r="C65" i="14"/>
  <c r="S64" i="14"/>
  <c r="R64" i="14"/>
  <c r="Q64" i="14"/>
  <c r="P64" i="14"/>
  <c r="O64" i="14"/>
  <c r="N64" i="14"/>
  <c r="M64" i="14"/>
  <c r="L64" i="14"/>
  <c r="K64" i="14"/>
  <c r="J64" i="14"/>
  <c r="I64" i="14"/>
  <c r="H64" i="14"/>
  <c r="G64" i="14"/>
  <c r="F64" i="14"/>
  <c r="E64" i="14"/>
  <c r="D64" i="14"/>
  <c r="C64" i="14"/>
  <c r="S63" i="14"/>
  <c r="R63" i="14"/>
  <c r="Q63" i="14"/>
  <c r="P63" i="14"/>
  <c r="O63" i="14"/>
  <c r="N63" i="14"/>
  <c r="M63" i="14"/>
  <c r="L63" i="14"/>
  <c r="K63" i="14"/>
  <c r="J63" i="14"/>
  <c r="I63" i="14"/>
  <c r="H63" i="14"/>
  <c r="G63" i="14"/>
  <c r="F63" i="14"/>
  <c r="E63" i="14"/>
  <c r="D63" i="14"/>
  <c r="C63" i="14"/>
  <c r="S62" i="14"/>
  <c r="R62" i="14"/>
  <c r="Q62" i="14"/>
  <c r="P62" i="14"/>
  <c r="O62" i="14"/>
  <c r="N62" i="14"/>
  <c r="M62" i="14"/>
  <c r="L62" i="14"/>
  <c r="K62" i="14"/>
  <c r="J62" i="14"/>
  <c r="I62" i="14"/>
  <c r="H62" i="14"/>
  <c r="G62" i="14"/>
  <c r="F62" i="14"/>
  <c r="E62" i="14"/>
  <c r="D62" i="14"/>
  <c r="C62" i="14"/>
  <c r="S61" i="14"/>
  <c r="R61" i="14"/>
  <c r="Q61" i="14"/>
  <c r="P61" i="14"/>
  <c r="O61" i="14"/>
  <c r="N61" i="14"/>
  <c r="M61" i="14"/>
  <c r="L61" i="14"/>
  <c r="K61" i="14"/>
  <c r="J61" i="14"/>
  <c r="I61" i="14"/>
  <c r="H61" i="14"/>
  <c r="G61" i="14"/>
  <c r="F61" i="14"/>
  <c r="E61" i="14"/>
  <c r="D61" i="14"/>
  <c r="C61" i="14"/>
  <c r="S60" i="14"/>
  <c r="R60" i="14"/>
  <c r="Q60" i="14"/>
  <c r="P60" i="14"/>
  <c r="O60" i="14"/>
  <c r="N60" i="14"/>
  <c r="M60" i="14"/>
  <c r="L60" i="14"/>
  <c r="K60" i="14"/>
  <c r="J60" i="14"/>
  <c r="I60" i="14"/>
  <c r="H60" i="14"/>
  <c r="G60" i="14"/>
  <c r="F60" i="14"/>
  <c r="E60" i="14"/>
  <c r="D60" i="14"/>
  <c r="C60" i="14"/>
  <c r="S59" i="14"/>
  <c r="R59" i="14"/>
  <c r="Q59" i="14"/>
  <c r="P59" i="14"/>
  <c r="O59" i="14"/>
  <c r="N59" i="14"/>
  <c r="M59" i="14"/>
  <c r="L59" i="14"/>
  <c r="K59" i="14"/>
  <c r="J59" i="14"/>
  <c r="I59" i="14"/>
  <c r="H59" i="14"/>
  <c r="G59" i="14"/>
  <c r="F59" i="14"/>
  <c r="E59" i="14"/>
  <c r="D59" i="14"/>
  <c r="C59" i="14"/>
  <c r="S58" i="14"/>
  <c r="R58" i="14"/>
  <c r="Q58" i="14"/>
  <c r="P58" i="14"/>
  <c r="O58" i="14"/>
  <c r="N58" i="14"/>
  <c r="M58" i="14"/>
  <c r="L58" i="14"/>
  <c r="K58" i="14"/>
  <c r="J58" i="14"/>
  <c r="I58" i="14"/>
  <c r="H58" i="14"/>
  <c r="G58" i="14"/>
  <c r="F58" i="14"/>
  <c r="E58" i="14"/>
  <c r="D58" i="14"/>
  <c r="C58" i="14"/>
  <c r="S57" i="14"/>
  <c r="R57" i="14"/>
  <c r="Q57" i="14"/>
  <c r="P57" i="14"/>
  <c r="O57" i="14"/>
  <c r="N57" i="14"/>
  <c r="M57" i="14"/>
  <c r="L57" i="14"/>
  <c r="K57" i="14"/>
  <c r="J57" i="14"/>
  <c r="I57" i="14"/>
  <c r="H57" i="14"/>
  <c r="G57" i="14"/>
  <c r="F57" i="14"/>
  <c r="E57" i="14"/>
  <c r="D57" i="14"/>
  <c r="C57" i="14"/>
  <c r="S56" i="14"/>
  <c r="R56" i="14"/>
  <c r="Q56" i="14"/>
  <c r="P56" i="14"/>
  <c r="O56" i="14"/>
  <c r="N56" i="14"/>
  <c r="M56" i="14"/>
  <c r="L56" i="14"/>
  <c r="K56" i="14"/>
  <c r="J56" i="14"/>
  <c r="I56" i="14"/>
  <c r="H56" i="14"/>
  <c r="G56" i="14"/>
  <c r="F56" i="14"/>
  <c r="E56" i="14"/>
  <c r="D56" i="14"/>
  <c r="C56" i="14"/>
  <c r="S55" i="14"/>
  <c r="R55" i="14"/>
  <c r="Q55" i="14"/>
  <c r="P55" i="14"/>
  <c r="O55" i="14"/>
  <c r="N55" i="14"/>
  <c r="M55" i="14"/>
  <c r="L55" i="14"/>
  <c r="K55" i="14"/>
  <c r="J55" i="14"/>
  <c r="I55" i="14"/>
  <c r="H55" i="14"/>
  <c r="G55" i="14"/>
  <c r="F55" i="14"/>
  <c r="E55" i="14"/>
  <c r="D55" i="14"/>
  <c r="C55" i="14"/>
  <c r="S54" i="14"/>
  <c r="R54" i="14"/>
  <c r="Q54" i="14"/>
  <c r="P54" i="14"/>
  <c r="O54" i="14"/>
  <c r="N54" i="14"/>
  <c r="M54" i="14"/>
  <c r="L54" i="14"/>
  <c r="K54" i="14"/>
  <c r="J54" i="14"/>
  <c r="I54" i="14"/>
  <c r="H54" i="14"/>
  <c r="G54" i="14"/>
  <c r="F54" i="14"/>
  <c r="E54" i="14"/>
  <c r="D54" i="14"/>
  <c r="C54" i="14"/>
  <c r="S53" i="14"/>
  <c r="R53" i="14"/>
  <c r="Q53" i="14"/>
  <c r="P53" i="14"/>
  <c r="O53" i="14"/>
  <c r="N53" i="14"/>
  <c r="M53" i="14"/>
  <c r="L53" i="14"/>
  <c r="K53" i="14"/>
  <c r="J53" i="14"/>
  <c r="I53" i="14"/>
  <c r="H53" i="14"/>
  <c r="G53" i="14"/>
  <c r="F53" i="14"/>
  <c r="E53" i="14"/>
  <c r="D53" i="14"/>
  <c r="C53" i="14"/>
  <c r="S52" i="14"/>
  <c r="R52" i="14"/>
  <c r="Q52" i="14"/>
  <c r="P52" i="14"/>
  <c r="O52" i="14"/>
  <c r="N52" i="14"/>
  <c r="M52" i="14"/>
  <c r="L52" i="14"/>
  <c r="K52" i="14"/>
  <c r="J52" i="14"/>
  <c r="I52" i="14"/>
  <c r="H52" i="14"/>
  <c r="G52" i="14"/>
  <c r="F52" i="14"/>
  <c r="E52" i="14"/>
  <c r="D52" i="14"/>
  <c r="C52" i="14"/>
  <c r="S51" i="14"/>
  <c r="R51" i="14"/>
  <c r="Q51" i="14"/>
  <c r="P51" i="14"/>
  <c r="O51" i="14"/>
  <c r="N51" i="14"/>
  <c r="M51" i="14"/>
  <c r="L51" i="14"/>
  <c r="K51" i="14"/>
  <c r="J51" i="14"/>
  <c r="I51" i="14"/>
  <c r="H51" i="14"/>
  <c r="G51" i="14"/>
  <c r="F51" i="14"/>
  <c r="E51" i="14"/>
  <c r="D51" i="14"/>
  <c r="C51" i="14"/>
  <c r="S50" i="14"/>
  <c r="R50" i="14"/>
  <c r="Q50" i="14"/>
  <c r="P50" i="14"/>
  <c r="O50" i="14"/>
  <c r="N50" i="14"/>
  <c r="M50" i="14"/>
  <c r="L50" i="14"/>
  <c r="L71" i="14" s="1"/>
  <c r="K50" i="14"/>
  <c r="J50" i="14"/>
  <c r="I50" i="14"/>
  <c r="H50" i="14"/>
  <c r="G50" i="14"/>
  <c r="F50" i="14"/>
  <c r="E50" i="14"/>
  <c r="D50" i="14"/>
  <c r="D71" i="14" s="1"/>
  <c r="C50" i="14"/>
  <c r="S47" i="14"/>
  <c r="R47" i="14"/>
  <c r="Q47" i="14"/>
  <c r="P47" i="14"/>
  <c r="O47" i="14"/>
  <c r="N47" i="14"/>
  <c r="M47" i="14"/>
  <c r="L47" i="14"/>
  <c r="K47" i="14"/>
  <c r="J47" i="14"/>
  <c r="I47" i="14"/>
  <c r="H47" i="14"/>
  <c r="G47" i="14"/>
  <c r="F47" i="14"/>
  <c r="E47" i="14"/>
  <c r="D47" i="14"/>
  <c r="C47" i="14"/>
  <c r="T46" i="14"/>
  <c r="O23" i="14" s="1"/>
  <c r="T45" i="14"/>
  <c r="Q22" i="14" s="1"/>
  <c r="T44" i="14"/>
  <c r="T43" i="14"/>
  <c r="T42" i="14"/>
  <c r="O19" i="14" s="1"/>
  <c r="T41" i="14"/>
  <c r="Q18" i="14" s="1"/>
  <c r="T40" i="14"/>
  <c r="T39" i="14"/>
  <c r="M16" i="14" s="1"/>
  <c r="T38" i="14"/>
  <c r="O15" i="14" s="1"/>
  <c r="T37" i="14"/>
  <c r="Q14" i="14" s="1"/>
  <c r="T36" i="14"/>
  <c r="T35" i="14"/>
  <c r="T34" i="14"/>
  <c r="O11" i="14" s="1"/>
  <c r="T33" i="14"/>
  <c r="Q10" i="14" s="1"/>
  <c r="T32" i="14"/>
  <c r="T31" i="14"/>
  <c r="M8" i="14" s="1"/>
  <c r="T30" i="14"/>
  <c r="O7" i="14" s="1"/>
  <c r="T29" i="14"/>
  <c r="Q6" i="14" s="1"/>
  <c r="T28" i="14"/>
  <c r="T27" i="14"/>
  <c r="T26" i="14"/>
  <c r="O3" i="14" s="1"/>
  <c r="P23" i="14"/>
  <c r="H23" i="14"/>
  <c r="R22" i="14"/>
  <c r="J22" i="14"/>
  <c r="T21" i="14"/>
  <c r="S21" i="14"/>
  <c r="R21" i="14"/>
  <c r="Q21" i="14"/>
  <c r="P21" i="14"/>
  <c r="O21" i="14"/>
  <c r="N21" i="14"/>
  <c r="M21" i="14"/>
  <c r="L21" i="14"/>
  <c r="K21" i="14"/>
  <c r="J21" i="14"/>
  <c r="I21" i="14"/>
  <c r="H21" i="14"/>
  <c r="G21" i="14"/>
  <c r="F21" i="14"/>
  <c r="E21" i="14"/>
  <c r="D21" i="14"/>
  <c r="C21" i="14"/>
  <c r="T20" i="14"/>
  <c r="S20" i="14"/>
  <c r="R20" i="14"/>
  <c r="Q20" i="14"/>
  <c r="P20" i="14"/>
  <c r="O20" i="14"/>
  <c r="N20" i="14"/>
  <c r="M20" i="14"/>
  <c r="L20" i="14"/>
  <c r="K20" i="14"/>
  <c r="J20" i="14"/>
  <c r="I20" i="14"/>
  <c r="H20" i="14"/>
  <c r="G20" i="14"/>
  <c r="F20" i="14"/>
  <c r="E20" i="14"/>
  <c r="D20" i="14"/>
  <c r="C20" i="14"/>
  <c r="T19" i="14"/>
  <c r="R19" i="14"/>
  <c r="Q19" i="14"/>
  <c r="P19" i="14"/>
  <c r="M19" i="14"/>
  <c r="L19" i="14"/>
  <c r="J19" i="14"/>
  <c r="I19" i="14"/>
  <c r="H19" i="14"/>
  <c r="E19" i="14"/>
  <c r="D19" i="14"/>
  <c r="S18" i="14"/>
  <c r="R18" i="14"/>
  <c r="N18" i="14"/>
  <c r="K18" i="14"/>
  <c r="J18" i="14"/>
  <c r="F18" i="14"/>
  <c r="C18" i="14"/>
  <c r="T17" i="14"/>
  <c r="S17" i="14"/>
  <c r="R17" i="14"/>
  <c r="Q17" i="14"/>
  <c r="P17" i="14"/>
  <c r="O17" i="14"/>
  <c r="N17" i="14"/>
  <c r="M17" i="14"/>
  <c r="L17" i="14"/>
  <c r="K17" i="14"/>
  <c r="J17" i="14"/>
  <c r="I17" i="14"/>
  <c r="H17" i="14"/>
  <c r="G17" i="14"/>
  <c r="F17" i="14"/>
  <c r="E17" i="14"/>
  <c r="D17" i="14"/>
  <c r="C17" i="14"/>
  <c r="R16" i="14"/>
  <c r="P16" i="14"/>
  <c r="O16" i="14"/>
  <c r="N16" i="14"/>
  <c r="J16" i="14"/>
  <c r="H16" i="14"/>
  <c r="G16" i="14"/>
  <c r="F16" i="14"/>
  <c r="Q15" i="14"/>
  <c r="P15" i="14"/>
  <c r="I15" i="14"/>
  <c r="H15" i="14"/>
  <c r="R14" i="14"/>
  <c r="J14" i="14"/>
  <c r="T13" i="14"/>
  <c r="S13" i="14"/>
  <c r="R13" i="14"/>
  <c r="Q13" i="14"/>
  <c r="P13" i="14"/>
  <c r="O13" i="14"/>
  <c r="N13" i="14"/>
  <c r="M13" i="14"/>
  <c r="L13" i="14"/>
  <c r="K13" i="14"/>
  <c r="J13" i="14"/>
  <c r="I13" i="14"/>
  <c r="H13" i="14"/>
  <c r="G13" i="14"/>
  <c r="F13" i="14"/>
  <c r="E13" i="14"/>
  <c r="D13" i="14"/>
  <c r="C13" i="14"/>
  <c r="T12" i="14"/>
  <c r="S12" i="14"/>
  <c r="R12" i="14"/>
  <c r="Q12" i="14"/>
  <c r="P12" i="14"/>
  <c r="O12" i="14"/>
  <c r="N12" i="14"/>
  <c r="M12" i="14"/>
  <c r="L12" i="14"/>
  <c r="K12" i="14"/>
  <c r="J12" i="14"/>
  <c r="I12" i="14"/>
  <c r="H12" i="14"/>
  <c r="G12" i="14"/>
  <c r="F12" i="14"/>
  <c r="E12" i="14"/>
  <c r="D12" i="14"/>
  <c r="C12" i="14"/>
  <c r="T11" i="14"/>
  <c r="R11" i="14"/>
  <c r="Q11" i="14"/>
  <c r="P11" i="14"/>
  <c r="M11" i="14"/>
  <c r="L11" i="14"/>
  <c r="J11" i="14"/>
  <c r="I11" i="14"/>
  <c r="H11" i="14"/>
  <c r="E11" i="14"/>
  <c r="D11" i="14"/>
  <c r="S10" i="14"/>
  <c r="R10" i="14"/>
  <c r="N10" i="14"/>
  <c r="K10" i="14"/>
  <c r="J10" i="14"/>
  <c r="F10" i="14"/>
  <c r="C10" i="14"/>
  <c r="T9" i="14"/>
  <c r="S9" i="14"/>
  <c r="R9" i="14"/>
  <c r="Q9" i="14"/>
  <c r="P9" i="14"/>
  <c r="O9" i="14"/>
  <c r="N9" i="14"/>
  <c r="M9" i="14"/>
  <c r="L9" i="14"/>
  <c r="K9" i="14"/>
  <c r="J9" i="14"/>
  <c r="I9" i="14"/>
  <c r="H9" i="14"/>
  <c r="G9" i="14"/>
  <c r="F9" i="14"/>
  <c r="E9" i="14"/>
  <c r="D9" i="14"/>
  <c r="C9" i="14"/>
  <c r="S8" i="14"/>
  <c r="R8" i="14"/>
  <c r="P8" i="14"/>
  <c r="O8" i="14"/>
  <c r="N8" i="14"/>
  <c r="K8" i="14"/>
  <c r="J8" i="14"/>
  <c r="H8" i="14"/>
  <c r="G8" i="14"/>
  <c r="F8" i="14"/>
  <c r="C8" i="14"/>
  <c r="Q7" i="14"/>
  <c r="P7" i="14"/>
  <c r="I7" i="14"/>
  <c r="H7" i="14"/>
  <c r="R6" i="14"/>
  <c r="J6" i="14"/>
  <c r="T5" i="14"/>
  <c r="S5" i="14"/>
  <c r="R5" i="14"/>
  <c r="Q5" i="14"/>
  <c r="P5" i="14"/>
  <c r="O5" i="14"/>
  <c r="N5" i="14"/>
  <c r="M5" i="14"/>
  <c r="L5" i="14"/>
  <c r="K5" i="14"/>
  <c r="J5" i="14"/>
  <c r="I5" i="14"/>
  <c r="H5" i="14"/>
  <c r="G5" i="14"/>
  <c r="F5" i="14"/>
  <c r="E5" i="14"/>
  <c r="D5" i="14"/>
  <c r="C5" i="14"/>
  <c r="T4" i="14"/>
  <c r="S4" i="14"/>
  <c r="R4" i="14"/>
  <c r="Q4" i="14"/>
  <c r="P4" i="14"/>
  <c r="O4" i="14"/>
  <c r="N4" i="14"/>
  <c r="M4" i="14"/>
  <c r="L4" i="14"/>
  <c r="K4" i="14"/>
  <c r="J4" i="14"/>
  <c r="I4" i="14"/>
  <c r="H4" i="14"/>
  <c r="G4" i="14"/>
  <c r="F4" i="14"/>
  <c r="E4" i="14"/>
  <c r="D4" i="14"/>
  <c r="C4" i="14"/>
  <c r="T3" i="14"/>
  <c r="R3" i="14"/>
  <c r="Q3" i="14"/>
  <c r="P3" i="14"/>
  <c r="M3" i="14"/>
  <c r="L3" i="14"/>
  <c r="J3" i="14"/>
  <c r="I3" i="14"/>
  <c r="H3" i="14"/>
  <c r="E3" i="14"/>
  <c r="D3" i="14"/>
  <c r="S70" i="13"/>
  <c r="R70" i="13"/>
  <c r="Q70" i="13"/>
  <c r="P70" i="13"/>
  <c r="O70" i="13"/>
  <c r="N70" i="13"/>
  <c r="M70" i="13"/>
  <c r="L70" i="13"/>
  <c r="K70" i="13"/>
  <c r="J70" i="13"/>
  <c r="I70" i="13"/>
  <c r="H70" i="13"/>
  <c r="G70" i="13"/>
  <c r="F70" i="13"/>
  <c r="E70" i="13"/>
  <c r="D70" i="13"/>
  <c r="C70" i="13"/>
  <c r="S69" i="13"/>
  <c r="R69" i="13"/>
  <c r="Q69" i="13"/>
  <c r="P69" i="13"/>
  <c r="O69" i="13"/>
  <c r="N69" i="13"/>
  <c r="M69" i="13"/>
  <c r="L69" i="13"/>
  <c r="K69" i="13"/>
  <c r="J69" i="13"/>
  <c r="I69" i="13"/>
  <c r="H69" i="13"/>
  <c r="G69" i="13"/>
  <c r="F69" i="13"/>
  <c r="E69" i="13"/>
  <c r="D69" i="13"/>
  <c r="C69" i="13"/>
  <c r="S68" i="13"/>
  <c r="R68" i="13"/>
  <c r="Q68" i="13"/>
  <c r="P68" i="13"/>
  <c r="O68" i="13"/>
  <c r="N68" i="13"/>
  <c r="M68" i="13"/>
  <c r="L68" i="13"/>
  <c r="K68" i="13"/>
  <c r="J68" i="13"/>
  <c r="I68" i="13"/>
  <c r="H68" i="13"/>
  <c r="G68" i="13"/>
  <c r="F68" i="13"/>
  <c r="E68" i="13"/>
  <c r="D68" i="13"/>
  <c r="C68" i="13"/>
  <c r="S67" i="13"/>
  <c r="R67" i="13"/>
  <c r="Q67" i="13"/>
  <c r="P67" i="13"/>
  <c r="O67" i="13"/>
  <c r="N67" i="13"/>
  <c r="M67" i="13"/>
  <c r="L67" i="13"/>
  <c r="K67" i="13"/>
  <c r="J67" i="13"/>
  <c r="I67" i="13"/>
  <c r="H67" i="13"/>
  <c r="G67" i="13"/>
  <c r="F67" i="13"/>
  <c r="E67" i="13"/>
  <c r="D67" i="13"/>
  <c r="C67" i="13"/>
  <c r="S66" i="13"/>
  <c r="R66" i="13"/>
  <c r="Q66" i="13"/>
  <c r="P66" i="13"/>
  <c r="O66" i="13"/>
  <c r="N66" i="13"/>
  <c r="M66" i="13"/>
  <c r="L66" i="13"/>
  <c r="K66" i="13"/>
  <c r="J66" i="13"/>
  <c r="I66" i="13"/>
  <c r="H66" i="13"/>
  <c r="G66" i="13"/>
  <c r="F66" i="13"/>
  <c r="E66" i="13"/>
  <c r="D66" i="13"/>
  <c r="C66" i="13"/>
  <c r="S65" i="13"/>
  <c r="R65" i="13"/>
  <c r="Q65" i="13"/>
  <c r="P65" i="13"/>
  <c r="O65" i="13"/>
  <c r="N65" i="13"/>
  <c r="M65" i="13"/>
  <c r="L65" i="13"/>
  <c r="K65" i="13"/>
  <c r="J65" i="13"/>
  <c r="I65" i="13"/>
  <c r="H65" i="13"/>
  <c r="G65" i="13"/>
  <c r="F65" i="13"/>
  <c r="E65" i="13"/>
  <c r="D65" i="13"/>
  <c r="C65" i="13"/>
  <c r="S64" i="13"/>
  <c r="R64" i="13"/>
  <c r="Q64" i="13"/>
  <c r="P64" i="13"/>
  <c r="O64" i="13"/>
  <c r="N64" i="13"/>
  <c r="M64" i="13"/>
  <c r="L64" i="13"/>
  <c r="K64" i="13"/>
  <c r="J64" i="13"/>
  <c r="I64" i="13"/>
  <c r="H64" i="13"/>
  <c r="G64" i="13"/>
  <c r="F64" i="13"/>
  <c r="E64" i="13"/>
  <c r="D64" i="13"/>
  <c r="C64" i="13"/>
  <c r="T64" i="13" s="1"/>
  <c r="S63" i="13"/>
  <c r="R63" i="13"/>
  <c r="Q63" i="13"/>
  <c r="P63" i="13"/>
  <c r="O63" i="13"/>
  <c r="N63" i="13"/>
  <c r="M63" i="13"/>
  <c r="L63" i="13"/>
  <c r="K63" i="13"/>
  <c r="J63" i="13"/>
  <c r="I63" i="13"/>
  <c r="H63" i="13"/>
  <c r="G63" i="13"/>
  <c r="F63" i="13"/>
  <c r="E63" i="13"/>
  <c r="D63" i="13"/>
  <c r="C63" i="13"/>
  <c r="S62" i="13"/>
  <c r="R62" i="13"/>
  <c r="Q62" i="13"/>
  <c r="P62" i="13"/>
  <c r="O62" i="13"/>
  <c r="N62" i="13"/>
  <c r="M62" i="13"/>
  <c r="L62" i="13"/>
  <c r="K62" i="13"/>
  <c r="J62" i="13"/>
  <c r="I62" i="13"/>
  <c r="H62" i="13"/>
  <c r="G62" i="13"/>
  <c r="F62" i="13"/>
  <c r="E62" i="13"/>
  <c r="D62" i="13"/>
  <c r="C62" i="13"/>
  <c r="S61" i="13"/>
  <c r="R61" i="13"/>
  <c r="Q61" i="13"/>
  <c r="P61" i="13"/>
  <c r="O61" i="13"/>
  <c r="N61" i="13"/>
  <c r="M61" i="13"/>
  <c r="L61" i="13"/>
  <c r="K61" i="13"/>
  <c r="J61" i="13"/>
  <c r="I61" i="13"/>
  <c r="H61" i="13"/>
  <c r="G61" i="13"/>
  <c r="F61" i="13"/>
  <c r="E61" i="13"/>
  <c r="D61" i="13"/>
  <c r="C61" i="13"/>
  <c r="S60" i="13"/>
  <c r="R60" i="13"/>
  <c r="Q60" i="13"/>
  <c r="P60" i="13"/>
  <c r="O60" i="13"/>
  <c r="N60" i="13"/>
  <c r="M60" i="13"/>
  <c r="L60" i="13"/>
  <c r="K60" i="13"/>
  <c r="J60" i="13"/>
  <c r="I60" i="13"/>
  <c r="H60" i="13"/>
  <c r="G60" i="13"/>
  <c r="F60" i="13"/>
  <c r="E60" i="13"/>
  <c r="D60" i="13"/>
  <c r="C60" i="13"/>
  <c r="S59" i="13"/>
  <c r="R59" i="13"/>
  <c r="Q59" i="13"/>
  <c r="P59" i="13"/>
  <c r="O59" i="13"/>
  <c r="N59" i="13"/>
  <c r="M59" i="13"/>
  <c r="L59" i="13"/>
  <c r="K59" i="13"/>
  <c r="J59" i="13"/>
  <c r="I59" i="13"/>
  <c r="H59" i="13"/>
  <c r="G59" i="13"/>
  <c r="F59" i="13"/>
  <c r="E59" i="13"/>
  <c r="D59" i="13"/>
  <c r="C59" i="13"/>
  <c r="S58" i="13"/>
  <c r="R58" i="13"/>
  <c r="Q58" i="13"/>
  <c r="P58" i="13"/>
  <c r="O58" i="13"/>
  <c r="N58" i="13"/>
  <c r="M58" i="13"/>
  <c r="L58" i="13"/>
  <c r="K58" i="13"/>
  <c r="J58" i="13"/>
  <c r="I58" i="13"/>
  <c r="H58" i="13"/>
  <c r="G58" i="13"/>
  <c r="F58" i="13"/>
  <c r="E58" i="13"/>
  <c r="D58" i="13"/>
  <c r="C58" i="13"/>
  <c r="S57" i="13"/>
  <c r="R57" i="13"/>
  <c r="Q57" i="13"/>
  <c r="P57" i="13"/>
  <c r="O57" i="13"/>
  <c r="N57" i="13"/>
  <c r="M57" i="13"/>
  <c r="L57" i="13"/>
  <c r="K57" i="13"/>
  <c r="J57" i="13"/>
  <c r="I57" i="13"/>
  <c r="H57" i="13"/>
  <c r="G57" i="13"/>
  <c r="F57" i="13"/>
  <c r="E57" i="13"/>
  <c r="D57" i="13"/>
  <c r="C57" i="13"/>
  <c r="S56" i="13"/>
  <c r="R56" i="13"/>
  <c r="Q56" i="13"/>
  <c r="P56" i="13"/>
  <c r="O56" i="13"/>
  <c r="N56" i="13"/>
  <c r="M56" i="13"/>
  <c r="L56" i="13"/>
  <c r="K56" i="13"/>
  <c r="J56" i="13"/>
  <c r="I56" i="13"/>
  <c r="H56" i="13"/>
  <c r="G56" i="13"/>
  <c r="F56" i="13"/>
  <c r="E56" i="13"/>
  <c r="D56" i="13"/>
  <c r="C56" i="13"/>
  <c r="T56" i="13" s="1"/>
  <c r="V55" i="13"/>
  <c r="S55" i="13"/>
  <c r="R55" i="13"/>
  <c r="Q55" i="13"/>
  <c r="P55" i="13"/>
  <c r="O55" i="13"/>
  <c r="N55" i="13"/>
  <c r="M55" i="13"/>
  <c r="L55" i="13"/>
  <c r="K55" i="13"/>
  <c r="J55" i="13"/>
  <c r="I55" i="13"/>
  <c r="H55" i="13"/>
  <c r="G55" i="13"/>
  <c r="F55" i="13"/>
  <c r="E55" i="13"/>
  <c r="D55" i="13"/>
  <c r="C55" i="13"/>
  <c r="S54" i="13"/>
  <c r="R54" i="13"/>
  <c r="Q54" i="13"/>
  <c r="P54" i="13"/>
  <c r="O54" i="13"/>
  <c r="N54" i="13"/>
  <c r="M54" i="13"/>
  <c r="L54" i="13"/>
  <c r="K54" i="13"/>
  <c r="J54" i="13"/>
  <c r="I54" i="13"/>
  <c r="H54" i="13"/>
  <c r="G54" i="13"/>
  <c r="F54" i="13"/>
  <c r="E54" i="13"/>
  <c r="D54" i="13"/>
  <c r="C54" i="13"/>
  <c r="S53" i="13"/>
  <c r="R53" i="13"/>
  <c r="Q53" i="13"/>
  <c r="P53" i="13"/>
  <c r="O53" i="13"/>
  <c r="N53" i="13"/>
  <c r="M53" i="13"/>
  <c r="L53" i="13"/>
  <c r="K53" i="13"/>
  <c r="J53" i="13"/>
  <c r="I53" i="13"/>
  <c r="H53" i="13"/>
  <c r="G53" i="13"/>
  <c r="F53" i="13"/>
  <c r="E53" i="13"/>
  <c r="D53" i="13"/>
  <c r="C53" i="13"/>
  <c r="S52" i="13"/>
  <c r="R52" i="13"/>
  <c r="Q52" i="13"/>
  <c r="P52" i="13"/>
  <c r="O52" i="13"/>
  <c r="N52" i="13"/>
  <c r="M52" i="13"/>
  <c r="L52" i="13"/>
  <c r="K52" i="13"/>
  <c r="J52" i="13"/>
  <c r="I52" i="13"/>
  <c r="H52" i="13"/>
  <c r="G52" i="13"/>
  <c r="F52" i="13"/>
  <c r="E52" i="13"/>
  <c r="D52" i="13"/>
  <c r="C52" i="13"/>
  <c r="S51" i="13"/>
  <c r="R51" i="13"/>
  <c r="Q51" i="13"/>
  <c r="P51" i="13"/>
  <c r="O51" i="13"/>
  <c r="N51" i="13"/>
  <c r="M51" i="13"/>
  <c r="L51" i="13"/>
  <c r="K51" i="13"/>
  <c r="J51" i="13"/>
  <c r="I51" i="13"/>
  <c r="H51" i="13"/>
  <c r="G51" i="13"/>
  <c r="F51" i="13"/>
  <c r="E51" i="13"/>
  <c r="D51" i="13"/>
  <c r="C51" i="13"/>
  <c r="S50" i="13"/>
  <c r="R50" i="13"/>
  <c r="R71" i="13" s="1"/>
  <c r="Q50" i="13"/>
  <c r="P50" i="13"/>
  <c r="O50" i="13"/>
  <c r="N50" i="13"/>
  <c r="M50" i="13"/>
  <c r="L50" i="13"/>
  <c r="K50" i="13"/>
  <c r="J50" i="13"/>
  <c r="J71" i="13" s="1"/>
  <c r="I50" i="13"/>
  <c r="H50" i="13"/>
  <c r="G50" i="13"/>
  <c r="F50" i="13"/>
  <c r="E50" i="13"/>
  <c r="D50" i="13"/>
  <c r="C50" i="13"/>
  <c r="S47" i="13"/>
  <c r="R47" i="13"/>
  <c r="Q47" i="13"/>
  <c r="P47" i="13"/>
  <c r="O47" i="13"/>
  <c r="N47" i="13"/>
  <c r="M47" i="13"/>
  <c r="L47" i="13"/>
  <c r="K47" i="13"/>
  <c r="J47" i="13"/>
  <c r="I47" i="13"/>
  <c r="H47" i="13"/>
  <c r="G47" i="13"/>
  <c r="F47" i="13"/>
  <c r="E47" i="13"/>
  <c r="D47" i="13"/>
  <c r="C47" i="13"/>
  <c r="T46" i="13"/>
  <c r="P23" i="13" s="1"/>
  <c r="T45" i="13"/>
  <c r="T44" i="13"/>
  <c r="T43" i="13"/>
  <c r="T42" i="13"/>
  <c r="P19" i="13" s="1"/>
  <c r="T41" i="13"/>
  <c r="R18" i="13" s="1"/>
  <c r="T40" i="13"/>
  <c r="T17" i="13" s="1"/>
  <c r="T39" i="13"/>
  <c r="N16" i="13" s="1"/>
  <c r="T38" i="13"/>
  <c r="P15" i="13" s="1"/>
  <c r="T37" i="13"/>
  <c r="T36" i="13"/>
  <c r="T35" i="13"/>
  <c r="T34" i="13"/>
  <c r="P11" i="13" s="1"/>
  <c r="T33" i="13"/>
  <c r="R10" i="13" s="1"/>
  <c r="T32" i="13"/>
  <c r="T9" i="13" s="1"/>
  <c r="T31" i="13"/>
  <c r="N8" i="13" s="1"/>
  <c r="T30" i="13"/>
  <c r="P7" i="13" s="1"/>
  <c r="T29" i="13"/>
  <c r="T28" i="13"/>
  <c r="T27" i="13"/>
  <c r="T26" i="13"/>
  <c r="P3" i="13" s="1"/>
  <c r="Q23" i="13"/>
  <c r="I23" i="13"/>
  <c r="T22" i="13"/>
  <c r="S22" i="13"/>
  <c r="R22" i="13"/>
  <c r="Q22" i="13"/>
  <c r="P22" i="13"/>
  <c r="O22" i="13"/>
  <c r="N22" i="13"/>
  <c r="M22" i="13"/>
  <c r="L22" i="13"/>
  <c r="K22" i="13"/>
  <c r="J22" i="13"/>
  <c r="I22" i="13"/>
  <c r="H22" i="13"/>
  <c r="G22" i="13"/>
  <c r="F22" i="13"/>
  <c r="E22" i="13"/>
  <c r="D22" i="13"/>
  <c r="C22" i="13"/>
  <c r="T21" i="13"/>
  <c r="S21" i="13"/>
  <c r="R21" i="13"/>
  <c r="Q21" i="13"/>
  <c r="P21" i="13"/>
  <c r="O21" i="13"/>
  <c r="N21" i="13"/>
  <c r="M21" i="13"/>
  <c r="L21" i="13"/>
  <c r="K21" i="13"/>
  <c r="J21" i="13"/>
  <c r="I21" i="13"/>
  <c r="H21" i="13"/>
  <c r="G21" i="13"/>
  <c r="F21" i="13"/>
  <c r="E21" i="13"/>
  <c r="D21" i="13"/>
  <c r="C21" i="13"/>
  <c r="T20" i="13"/>
  <c r="S20" i="13"/>
  <c r="R20" i="13"/>
  <c r="Q20" i="13"/>
  <c r="P20" i="13"/>
  <c r="O20" i="13"/>
  <c r="N20" i="13"/>
  <c r="M20" i="13"/>
  <c r="L20" i="13"/>
  <c r="K20" i="13"/>
  <c r="J20" i="13"/>
  <c r="I20" i="13"/>
  <c r="H20" i="13"/>
  <c r="G20" i="13"/>
  <c r="F20" i="13"/>
  <c r="E20" i="13"/>
  <c r="D20" i="13"/>
  <c r="C20" i="13"/>
  <c r="T19" i="13"/>
  <c r="S19" i="13"/>
  <c r="R19" i="13"/>
  <c r="Q19" i="13"/>
  <c r="M19" i="13"/>
  <c r="L19" i="13"/>
  <c r="K19" i="13"/>
  <c r="J19" i="13"/>
  <c r="I19" i="13"/>
  <c r="E19" i="13"/>
  <c r="D19" i="13"/>
  <c r="C19" i="13"/>
  <c r="T18" i="13"/>
  <c r="S18" i="13"/>
  <c r="N18" i="13"/>
  <c r="M18" i="13"/>
  <c r="L18" i="13"/>
  <c r="K18" i="13"/>
  <c r="F18" i="13"/>
  <c r="E18" i="13"/>
  <c r="D18" i="13"/>
  <c r="C18" i="13"/>
  <c r="O17" i="13"/>
  <c r="N17" i="13"/>
  <c r="M17" i="13"/>
  <c r="G17" i="13"/>
  <c r="F17" i="13"/>
  <c r="E17" i="13"/>
  <c r="P16" i="13"/>
  <c r="O16" i="13"/>
  <c r="H16" i="13"/>
  <c r="G16" i="13"/>
  <c r="Q15" i="13"/>
  <c r="I15" i="13"/>
  <c r="T14" i="13"/>
  <c r="S14" i="13"/>
  <c r="R14" i="13"/>
  <c r="Q14" i="13"/>
  <c r="P14" i="13"/>
  <c r="O14" i="13"/>
  <c r="N14" i="13"/>
  <c r="M14" i="13"/>
  <c r="L14" i="13"/>
  <c r="K14" i="13"/>
  <c r="J14" i="13"/>
  <c r="I14" i="13"/>
  <c r="H14" i="13"/>
  <c r="G14" i="13"/>
  <c r="F14" i="13"/>
  <c r="E14" i="13"/>
  <c r="D14" i="13"/>
  <c r="C14" i="13"/>
  <c r="T13" i="13"/>
  <c r="S13" i="13"/>
  <c r="R13" i="13"/>
  <c r="Q13" i="13"/>
  <c r="P13" i="13"/>
  <c r="O13" i="13"/>
  <c r="N13" i="13"/>
  <c r="M13" i="13"/>
  <c r="L13" i="13"/>
  <c r="K13" i="13"/>
  <c r="J13" i="13"/>
  <c r="I13" i="13"/>
  <c r="H13" i="13"/>
  <c r="G13" i="13"/>
  <c r="F13" i="13"/>
  <c r="E13" i="13"/>
  <c r="D13" i="13"/>
  <c r="C13" i="13"/>
  <c r="T12" i="13"/>
  <c r="S12" i="13"/>
  <c r="R12" i="13"/>
  <c r="Q12" i="13"/>
  <c r="P12" i="13"/>
  <c r="O12" i="13"/>
  <c r="N12" i="13"/>
  <c r="M12" i="13"/>
  <c r="L12" i="13"/>
  <c r="K12" i="13"/>
  <c r="J12" i="13"/>
  <c r="I12" i="13"/>
  <c r="H12" i="13"/>
  <c r="G12" i="13"/>
  <c r="F12" i="13"/>
  <c r="E12" i="13"/>
  <c r="D12" i="13"/>
  <c r="C12" i="13"/>
  <c r="T11" i="13"/>
  <c r="S11" i="13"/>
  <c r="R11" i="13"/>
  <c r="Q11" i="13"/>
  <c r="M11" i="13"/>
  <c r="L11" i="13"/>
  <c r="K11" i="13"/>
  <c r="J11" i="13"/>
  <c r="I11" i="13"/>
  <c r="E11" i="13"/>
  <c r="D11" i="13"/>
  <c r="C11" i="13"/>
  <c r="T10" i="13"/>
  <c r="S10" i="13"/>
  <c r="N10" i="13"/>
  <c r="M10" i="13"/>
  <c r="L10" i="13"/>
  <c r="K10" i="13"/>
  <c r="F10" i="13"/>
  <c r="E10" i="13"/>
  <c r="D10" i="13"/>
  <c r="C10" i="13"/>
  <c r="O9" i="13"/>
  <c r="N9" i="13"/>
  <c r="M9" i="13"/>
  <c r="G9" i="13"/>
  <c r="F9" i="13"/>
  <c r="E9" i="13"/>
  <c r="P8" i="13"/>
  <c r="O8" i="13"/>
  <c r="H8" i="13"/>
  <c r="G8" i="13"/>
  <c r="Q7" i="13"/>
  <c r="I7" i="13"/>
  <c r="T6" i="13"/>
  <c r="S6" i="13"/>
  <c r="R6" i="13"/>
  <c r="Q6" i="13"/>
  <c r="P6" i="13"/>
  <c r="O6" i="13"/>
  <c r="N6" i="13"/>
  <c r="M6" i="13"/>
  <c r="L6" i="13"/>
  <c r="K6" i="13"/>
  <c r="J6" i="13"/>
  <c r="I6" i="13"/>
  <c r="H6" i="13"/>
  <c r="G6" i="13"/>
  <c r="F6" i="13"/>
  <c r="E6" i="13"/>
  <c r="D6" i="13"/>
  <c r="C6" i="13"/>
  <c r="T5" i="13"/>
  <c r="S5" i="13"/>
  <c r="R5" i="13"/>
  <c r="Q5" i="13"/>
  <c r="P5" i="13"/>
  <c r="O5" i="13"/>
  <c r="N5" i="13"/>
  <c r="M5" i="13"/>
  <c r="L5" i="13"/>
  <c r="K5" i="13"/>
  <c r="J5" i="13"/>
  <c r="I5" i="13"/>
  <c r="H5" i="13"/>
  <c r="G5" i="13"/>
  <c r="F5" i="13"/>
  <c r="E5" i="13"/>
  <c r="D5" i="13"/>
  <c r="C5" i="13"/>
  <c r="T4" i="13"/>
  <c r="S4" i="13"/>
  <c r="R4" i="13"/>
  <c r="Q4" i="13"/>
  <c r="P4" i="13"/>
  <c r="O4" i="13"/>
  <c r="N4" i="13"/>
  <c r="M4" i="13"/>
  <c r="L4" i="13"/>
  <c r="K4" i="13"/>
  <c r="J4" i="13"/>
  <c r="I4" i="13"/>
  <c r="H4" i="13"/>
  <c r="G4" i="13"/>
  <c r="F4" i="13"/>
  <c r="E4" i="13"/>
  <c r="D4" i="13"/>
  <c r="C4" i="13"/>
  <c r="T3" i="13"/>
  <c r="S3" i="13"/>
  <c r="R3" i="13"/>
  <c r="Q3" i="13"/>
  <c r="M3" i="13"/>
  <c r="L3" i="13"/>
  <c r="K3" i="13"/>
  <c r="J3" i="13"/>
  <c r="I3" i="13"/>
  <c r="E3" i="13"/>
  <c r="D3" i="13"/>
  <c r="C3" i="13"/>
  <c r="K71" i="13" l="1"/>
  <c r="T51" i="14"/>
  <c r="T59" i="14"/>
  <c r="T68" i="14"/>
  <c r="L71" i="13"/>
  <c r="T66" i="13"/>
  <c r="M71" i="14"/>
  <c r="T61" i="14"/>
  <c r="T59" i="13"/>
  <c r="T67" i="13"/>
  <c r="G71" i="14"/>
  <c r="F71" i="14"/>
  <c r="T52" i="13"/>
  <c r="T68" i="13"/>
  <c r="T71" i="13" s="1"/>
  <c r="P71" i="14"/>
  <c r="N71" i="13"/>
  <c r="T54" i="13"/>
  <c r="E71" i="13"/>
  <c r="T56" i="14"/>
  <c r="T64" i="14"/>
  <c r="H71" i="13"/>
  <c r="P71" i="13"/>
  <c r="G71" i="13"/>
  <c r="O71" i="13"/>
  <c r="T55" i="13"/>
  <c r="T62" i="13"/>
  <c r="T70" i="13"/>
  <c r="I71" i="14"/>
  <c r="Q71" i="14"/>
  <c r="T57" i="14"/>
  <c r="T65" i="14"/>
  <c r="T50" i="13"/>
  <c r="S71" i="13"/>
  <c r="T57" i="13"/>
  <c r="T65" i="13"/>
  <c r="T52" i="14"/>
  <c r="T71" i="14" s="1"/>
  <c r="T60" i="14"/>
  <c r="T67" i="14"/>
  <c r="D71" i="13"/>
  <c r="T51" i="13"/>
  <c r="T58" i="13"/>
  <c r="E71" i="14"/>
  <c r="T53" i="14"/>
  <c r="T69" i="14"/>
  <c r="O71" i="14"/>
  <c r="N71" i="14"/>
  <c r="T54" i="14"/>
  <c r="T62" i="14"/>
  <c r="T70" i="14"/>
  <c r="T53" i="13"/>
  <c r="T60" i="13"/>
  <c r="H71" i="14"/>
  <c r="F71" i="13"/>
  <c r="M71" i="13"/>
  <c r="T61" i="13"/>
  <c r="T69" i="13"/>
  <c r="T55" i="14"/>
  <c r="T63" i="14"/>
  <c r="I71" i="13"/>
  <c r="Q71" i="13"/>
  <c r="T63" i="13"/>
  <c r="T50" i="14"/>
  <c r="K71" i="14"/>
  <c r="S71" i="14"/>
  <c r="J71" i="14"/>
  <c r="R71" i="14"/>
  <c r="T58" i="14"/>
  <c r="T66" i="14"/>
  <c r="S14" i="14"/>
  <c r="C22" i="14"/>
  <c r="K22" i="14"/>
  <c r="S22" i="14"/>
  <c r="I23" i="14"/>
  <c r="Q23" i="14"/>
  <c r="D6" i="14"/>
  <c r="L6" i="14"/>
  <c r="T6" i="14"/>
  <c r="J7" i="14"/>
  <c r="R7" i="14"/>
  <c r="D10" i="14"/>
  <c r="L10" i="14"/>
  <c r="T10" i="14"/>
  <c r="D14" i="14"/>
  <c r="L14" i="14"/>
  <c r="T14" i="14"/>
  <c r="J15" i="14"/>
  <c r="R15" i="14"/>
  <c r="D18" i="14"/>
  <c r="L18" i="14"/>
  <c r="T18" i="14"/>
  <c r="D22" i="14"/>
  <c r="L22" i="14"/>
  <c r="T22" i="14"/>
  <c r="J23" i="14"/>
  <c r="R23" i="14"/>
  <c r="C3" i="14"/>
  <c r="K3" i="14"/>
  <c r="S3" i="14"/>
  <c r="E6" i="14"/>
  <c r="M6" i="14"/>
  <c r="C7" i="14"/>
  <c r="K7" i="14"/>
  <c r="S7" i="14"/>
  <c r="I8" i="14"/>
  <c r="Q8" i="14"/>
  <c r="E10" i="14"/>
  <c r="M10" i="14"/>
  <c r="C11" i="14"/>
  <c r="K11" i="14"/>
  <c r="S11" i="14"/>
  <c r="E14" i="14"/>
  <c r="M14" i="14"/>
  <c r="C15" i="14"/>
  <c r="K15" i="14"/>
  <c r="S15" i="14"/>
  <c r="I16" i="14"/>
  <c r="Q16" i="14"/>
  <c r="E18" i="14"/>
  <c r="M18" i="14"/>
  <c r="C19" i="14"/>
  <c r="K19" i="14"/>
  <c r="S19" i="14"/>
  <c r="E22" i="14"/>
  <c r="M22" i="14"/>
  <c r="C23" i="14"/>
  <c r="K23" i="14"/>
  <c r="S23" i="14"/>
  <c r="T47" i="14"/>
  <c r="C6" i="14"/>
  <c r="S6" i="14"/>
  <c r="K14" i="14"/>
  <c r="N6" i="14"/>
  <c r="L7" i="14"/>
  <c r="F14" i="14"/>
  <c r="D15" i="14"/>
  <c r="N22" i="14"/>
  <c r="L23" i="14"/>
  <c r="G6" i="14"/>
  <c r="O6" i="14"/>
  <c r="M7" i="14"/>
  <c r="O10" i="14"/>
  <c r="O14" i="14"/>
  <c r="E15" i="14"/>
  <c r="C16" i="14"/>
  <c r="S16" i="14"/>
  <c r="G18" i="14"/>
  <c r="O22" i="14"/>
  <c r="M23" i="14"/>
  <c r="F3" i="14"/>
  <c r="N3" i="14"/>
  <c r="H6" i="14"/>
  <c r="P6" i="14"/>
  <c r="F7" i="14"/>
  <c r="N7" i="14"/>
  <c r="D8" i="14"/>
  <c r="L8" i="14"/>
  <c r="T8" i="14"/>
  <c r="H10" i="14"/>
  <c r="P10" i="14"/>
  <c r="F11" i="14"/>
  <c r="N11" i="14"/>
  <c r="H14" i="14"/>
  <c r="P14" i="14"/>
  <c r="F15" i="14"/>
  <c r="N15" i="14"/>
  <c r="D16" i="14"/>
  <c r="L16" i="14"/>
  <c r="T16" i="14"/>
  <c r="H18" i="14"/>
  <c r="P18" i="14"/>
  <c r="F19" i="14"/>
  <c r="N19" i="14"/>
  <c r="H22" i="14"/>
  <c r="P22" i="14"/>
  <c r="F23" i="14"/>
  <c r="N23" i="14"/>
  <c r="C71" i="14"/>
  <c r="K6" i="14"/>
  <c r="C14" i="14"/>
  <c r="F6" i="14"/>
  <c r="D7" i="14"/>
  <c r="T7" i="14"/>
  <c r="N14" i="14"/>
  <c r="L15" i="14"/>
  <c r="T15" i="14"/>
  <c r="F22" i="14"/>
  <c r="D23" i="14"/>
  <c r="T23" i="14"/>
  <c r="E7" i="14"/>
  <c r="G10" i="14"/>
  <c r="G14" i="14"/>
  <c r="M15" i="14"/>
  <c r="K16" i="14"/>
  <c r="O18" i="14"/>
  <c r="G22" i="14"/>
  <c r="E23" i="14"/>
  <c r="G3" i="14"/>
  <c r="I6" i="14"/>
  <c r="G7" i="14"/>
  <c r="E8" i="14"/>
  <c r="I10" i="14"/>
  <c r="G11" i="14"/>
  <c r="I14" i="14"/>
  <c r="G15" i="14"/>
  <c r="E16" i="14"/>
  <c r="I18" i="14"/>
  <c r="G19" i="14"/>
  <c r="I22" i="14"/>
  <c r="G23" i="14"/>
  <c r="R7" i="13"/>
  <c r="R23" i="13"/>
  <c r="S7" i="13"/>
  <c r="K15" i="13"/>
  <c r="Q16" i="13"/>
  <c r="C23" i="13"/>
  <c r="S23" i="13"/>
  <c r="T7" i="13"/>
  <c r="H9" i="13"/>
  <c r="D15" i="13"/>
  <c r="J16" i="13"/>
  <c r="P17" i="13"/>
  <c r="L23" i="13"/>
  <c r="E7" i="13"/>
  <c r="K8" i="13"/>
  <c r="Q9" i="13"/>
  <c r="E15" i="13"/>
  <c r="K16" i="13"/>
  <c r="G18" i="13"/>
  <c r="E23" i="13"/>
  <c r="F3" i="13"/>
  <c r="N3" i="13"/>
  <c r="F7" i="13"/>
  <c r="N7" i="13"/>
  <c r="D8" i="13"/>
  <c r="L8" i="13"/>
  <c r="T8" i="13"/>
  <c r="J9" i="13"/>
  <c r="R9" i="13"/>
  <c r="H10" i="13"/>
  <c r="P10" i="13"/>
  <c r="F11" i="13"/>
  <c r="N11" i="13"/>
  <c r="F15" i="13"/>
  <c r="N15" i="13"/>
  <c r="D16" i="13"/>
  <c r="L16" i="13"/>
  <c r="T16" i="13"/>
  <c r="J17" i="13"/>
  <c r="R17" i="13"/>
  <c r="H18" i="13"/>
  <c r="P18" i="13"/>
  <c r="F19" i="13"/>
  <c r="N19" i="13"/>
  <c r="F23" i="13"/>
  <c r="N23" i="13"/>
  <c r="R15" i="13"/>
  <c r="J23" i="13"/>
  <c r="K7" i="13"/>
  <c r="Q8" i="13"/>
  <c r="C15" i="13"/>
  <c r="I16" i="13"/>
  <c r="K23" i="13"/>
  <c r="T47" i="13"/>
  <c r="D7" i="13"/>
  <c r="J8" i="13"/>
  <c r="P9" i="13"/>
  <c r="L15" i="13"/>
  <c r="R16" i="13"/>
  <c r="D23" i="13"/>
  <c r="T23" i="13"/>
  <c r="M7" i="13"/>
  <c r="S8" i="13"/>
  <c r="G10" i="13"/>
  <c r="M15" i="13"/>
  <c r="S16" i="13"/>
  <c r="Q17" i="13"/>
  <c r="O18" i="13"/>
  <c r="M23" i="13"/>
  <c r="G3" i="13"/>
  <c r="O3" i="13"/>
  <c r="G7" i="13"/>
  <c r="O7" i="13"/>
  <c r="E8" i="13"/>
  <c r="M8" i="13"/>
  <c r="C9" i="13"/>
  <c r="K9" i="13"/>
  <c r="S9" i="13"/>
  <c r="I10" i="13"/>
  <c r="Q10" i="13"/>
  <c r="G11" i="13"/>
  <c r="O11" i="13"/>
  <c r="G15" i="13"/>
  <c r="O15" i="13"/>
  <c r="E16" i="13"/>
  <c r="M16" i="13"/>
  <c r="C17" i="13"/>
  <c r="K17" i="13"/>
  <c r="S17" i="13"/>
  <c r="I18" i="13"/>
  <c r="Q18" i="13"/>
  <c r="G19" i="13"/>
  <c r="O19" i="13"/>
  <c r="G23" i="13"/>
  <c r="O23" i="13"/>
  <c r="C71" i="13"/>
  <c r="J7" i="13"/>
  <c r="J15" i="13"/>
  <c r="C7" i="13"/>
  <c r="I8" i="13"/>
  <c r="S15" i="13"/>
  <c r="L7" i="13"/>
  <c r="R8" i="13"/>
  <c r="T15" i="13"/>
  <c r="H17" i="13"/>
  <c r="C8" i="13"/>
  <c r="I9" i="13"/>
  <c r="O10" i="13"/>
  <c r="C16" i="13"/>
  <c r="I17" i="13"/>
  <c r="H3" i="13"/>
  <c r="H7" i="13"/>
  <c r="F8" i="13"/>
  <c r="D9" i="13"/>
  <c r="L9" i="13"/>
  <c r="J10" i="13"/>
  <c r="H11" i="13"/>
  <c r="H15" i="13"/>
  <c r="F16" i="13"/>
  <c r="D17" i="13"/>
  <c r="L17" i="13"/>
  <c r="J18" i="13"/>
  <c r="H19" i="13"/>
  <c r="H23" i="13"/>
  <c r="K106" i="12" l="1"/>
  <c r="V106" i="12" s="1"/>
  <c r="K100" i="12"/>
  <c r="V100" i="12" s="1"/>
  <c r="K82" i="12"/>
  <c r="V82" i="12" s="1"/>
  <c r="K81" i="12"/>
  <c r="V81" i="12" s="1"/>
  <c r="N98" i="12"/>
  <c r="N92" i="12"/>
  <c r="N82" i="12"/>
  <c r="N78" i="12"/>
  <c r="N46" i="12"/>
  <c r="N50" i="12"/>
  <c r="N51" i="12"/>
  <c r="N62" i="12"/>
  <c r="N70" i="12"/>
  <c r="K49" i="12"/>
  <c r="V49" i="12" s="1"/>
  <c r="K41" i="12"/>
  <c r="V41" i="12" s="1"/>
  <c r="K17" i="12"/>
  <c r="V17" i="12" s="1"/>
  <c r="J75" i="12"/>
  <c r="U75" i="12" s="1"/>
  <c r="J74" i="12"/>
  <c r="U74" i="12" s="1"/>
  <c r="J73" i="12"/>
  <c r="U73" i="12" s="1"/>
  <c r="J72" i="12"/>
  <c r="U72" i="12" s="1"/>
  <c r="J71" i="12"/>
  <c r="U71" i="12" s="1"/>
  <c r="J70" i="12"/>
  <c r="U70" i="12" s="1"/>
  <c r="J69" i="12"/>
  <c r="U69" i="12" s="1"/>
  <c r="J68" i="12"/>
  <c r="U68" i="12" s="1"/>
  <c r="J67" i="12"/>
  <c r="U67" i="12" s="1"/>
  <c r="J66" i="12"/>
  <c r="U66" i="12" s="1"/>
  <c r="J65" i="12"/>
  <c r="U65" i="12" s="1"/>
  <c r="J64" i="12"/>
  <c r="U64" i="12" s="1"/>
  <c r="J63" i="12"/>
  <c r="U63" i="12" s="1"/>
  <c r="J62" i="12"/>
  <c r="U62" i="12" s="1"/>
  <c r="J61" i="12"/>
  <c r="U61" i="12" s="1"/>
  <c r="J60" i="12"/>
  <c r="U60" i="12" s="1"/>
  <c r="J59" i="12"/>
  <c r="U59" i="12" s="1"/>
  <c r="J58" i="12"/>
  <c r="U58" i="12" s="1"/>
  <c r="J57" i="12"/>
  <c r="U57" i="12" s="1"/>
  <c r="J56" i="12"/>
  <c r="U56" i="12" s="1"/>
  <c r="J55" i="12"/>
  <c r="U55" i="12" s="1"/>
  <c r="J54" i="12"/>
  <c r="U54" i="12" s="1"/>
  <c r="J53" i="12"/>
  <c r="U53" i="12" s="1"/>
  <c r="J52" i="12"/>
  <c r="U52" i="12" s="1"/>
  <c r="J51" i="12"/>
  <c r="U51" i="12" s="1"/>
  <c r="J50" i="12"/>
  <c r="U50" i="12" s="1"/>
  <c r="J49" i="12"/>
  <c r="U49" i="12" s="1"/>
  <c r="J48" i="12"/>
  <c r="U48" i="12" s="1"/>
  <c r="J47" i="12"/>
  <c r="U47" i="12" s="1"/>
  <c r="J46" i="12"/>
  <c r="U46" i="12" s="1"/>
  <c r="J45" i="12"/>
  <c r="U45" i="12" s="1"/>
  <c r="J44" i="12"/>
  <c r="U44" i="12" s="1"/>
  <c r="J43" i="12"/>
  <c r="U43" i="12" s="1"/>
  <c r="J42" i="12"/>
  <c r="U42" i="12" s="1"/>
  <c r="J41" i="12"/>
  <c r="U41" i="12" s="1"/>
  <c r="J40" i="12"/>
  <c r="U40" i="12" s="1"/>
  <c r="J39" i="12"/>
  <c r="U39" i="12" s="1"/>
  <c r="J38" i="12"/>
  <c r="U38" i="12" s="1"/>
  <c r="J37" i="12"/>
  <c r="U37" i="12" s="1"/>
  <c r="J36" i="12"/>
  <c r="U36" i="12" s="1"/>
  <c r="J35" i="12"/>
  <c r="U35" i="12" s="1"/>
  <c r="J34" i="12"/>
  <c r="U34" i="12" s="1"/>
  <c r="J33" i="12"/>
  <c r="U33" i="12" s="1"/>
  <c r="J32" i="12"/>
  <c r="U32" i="12" s="1"/>
  <c r="J31" i="12"/>
  <c r="U31" i="12" s="1"/>
  <c r="J30" i="12"/>
  <c r="U30" i="12" s="1"/>
  <c r="J29" i="12"/>
  <c r="U29" i="12" s="1"/>
  <c r="J28" i="12"/>
  <c r="U28" i="12" s="1"/>
  <c r="J27" i="12"/>
  <c r="U27" i="12" s="1"/>
  <c r="J26" i="12"/>
  <c r="U26" i="12" s="1"/>
  <c r="J25" i="12"/>
  <c r="U25" i="12" s="1"/>
  <c r="J24" i="12"/>
  <c r="U24" i="12" s="1"/>
  <c r="J23" i="12"/>
  <c r="U23" i="12" s="1"/>
  <c r="J22" i="12"/>
  <c r="U22" i="12" s="1"/>
  <c r="J21" i="12"/>
  <c r="U21" i="12" s="1"/>
  <c r="J20" i="12"/>
  <c r="U20" i="12" s="1"/>
  <c r="J19" i="12"/>
  <c r="U19" i="12" s="1"/>
  <c r="J18" i="12"/>
  <c r="U18" i="12" s="1"/>
  <c r="J17" i="12"/>
  <c r="U17" i="12" s="1"/>
  <c r="J16" i="12"/>
  <c r="U16" i="12" s="1"/>
  <c r="J15" i="12"/>
  <c r="U15" i="12" s="1"/>
  <c r="J14" i="12"/>
  <c r="U14" i="12" s="1"/>
  <c r="J13" i="12"/>
  <c r="U13" i="12" s="1"/>
  <c r="J12" i="12"/>
  <c r="U12" i="12" s="1"/>
  <c r="J11" i="12"/>
  <c r="U11" i="12" s="1"/>
  <c r="J10" i="12"/>
  <c r="U10" i="12" s="1"/>
  <c r="J9" i="12"/>
  <c r="U9" i="12" s="1"/>
  <c r="J113" i="12"/>
  <c r="K113" i="12" s="1"/>
  <c r="J112" i="12"/>
  <c r="U112" i="12" s="1"/>
  <c r="J111" i="12"/>
  <c r="U111" i="12" s="1"/>
  <c r="J110" i="12"/>
  <c r="U110" i="12" s="1"/>
  <c r="J109" i="12"/>
  <c r="U109" i="12" s="1"/>
  <c r="J108" i="12"/>
  <c r="U108" i="12" s="1"/>
  <c r="J107" i="12"/>
  <c r="U107" i="12" s="1"/>
  <c r="J106" i="12"/>
  <c r="U106" i="12" s="1"/>
  <c r="J105" i="12"/>
  <c r="U105" i="12" s="1"/>
  <c r="J104" i="12"/>
  <c r="U104" i="12" s="1"/>
  <c r="J103" i="12"/>
  <c r="U103" i="12" s="1"/>
  <c r="J102" i="12"/>
  <c r="U102" i="12" s="1"/>
  <c r="J101" i="12"/>
  <c r="U101" i="12" s="1"/>
  <c r="J100" i="12"/>
  <c r="U100" i="12" s="1"/>
  <c r="J99" i="12"/>
  <c r="U99" i="12" s="1"/>
  <c r="J98" i="12"/>
  <c r="U98" i="12" s="1"/>
  <c r="J97" i="12"/>
  <c r="U97" i="12" s="1"/>
  <c r="J96" i="12"/>
  <c r="U96" i="12" s="1"/>
  <c r="J78" i="12"/>
  <c r="U78" i="12" s="1"/>
  <c r="J79" i="12"/>
  <c r="U79" i="12" s="1"/>
  <c r="J80" i="12"/>
  <c r="U80" i="12" s="1"/>
  <c r="J81" i="12"/>
  <c r="U81" i="12" s="1"/>
  <c r="J82" i="12"/>
  <c r="U82" i="12" s="1"/>
  <c r="J83" i="12"/>
  <c r="U83" i="12" s="1"/>
  <c r="J84" i="12"/>
  <c r="U84" i="12" s="1"/>
  <c r="J85" i="12"/>
  <c r="U85" i="12" s="1"/>
  <c r="J86" i="12"/>
  <c r="K86" i="12" s="1"/>
  <c r="J87" i="12"/>
  <c r="K87" i="12" s="1"/>
  <c r="J88" i="12"/>
  <c r="K88" i="12" s="1"/>
  <c r="J89" i="12"/>
  <c r="U89" i="12" s="1"/>
  <c r="J90" i="12"/>
  <c r="U90" i="12" s="1"/>
  <c r="J91" i="12"/>
  <c r="U91" i="12" s="1"/>
  <c r="J92" i="12"/>
  <c r="U92" i="12" s="1"/>
  <c r="J93" i="12"/>
  <c r="U93" i="12" s="1"/>
  <c r="J94" i="12"/>
  <c r="U94" i="12" s="1"/>
  <c r="J77" i="12"/>
  <c r="U77" i="12" s="1"/>
  <c r="J8" i="12"/>
  <c r="K8" i="12" s="1"/>
  <c r="V8" i="12" s="1"/>
  <c r="N66" i="12" l="1"/>
  <c r="N54" i="12"/>
  <c r="K58" i="12"/>
  <c r="V58" i="12" s="1"/>
  <c r="N74" i="12"/>
  <c r="O74" i="12" s="1"/>
  <c r="K59" i="12"/>
  <c r="V59" i="12" s="1"/>
  <c r="N75" i="12"/>
  <c r="K18" i="12"/>
  <c r="V18" i="12" s="1"/>
  <c r="K26" i="12"/>
  <c r="V26" i="12" s="1"/>
  <c r="N38" i="12"/>
  <c r="K35" i="12"/>
  <c r="V35" i="12" s="1"/>
  <c r="N34" i="12"/>
  <c r="N30" i="12"/>
  <c r="K42" i="12"/>
  <c r="V42" i="12" s="1"/>
  <c r="N22" i="12"/>
  <c r="N11" i="12"/>
  <c r="N10" i="12"/>
  <c r="K67" i="12"/>
  <c r="V67" i="12" s="1"/>
  <c r="N43" i="12"/>
  <c r="O82" i="12"/>
  <c r="N106" i="12"/>
  <c r="K91" i="12"/>
  <c r="V91" i="12" s="1"/>
  <c r="K27" i="12"/>
  <c r="V27" i="12" s="1"/>
  <c r="K50" i="12"/>
  <c r="V50" i="12" s="1"/>
  <c r="K73" i="12"/>
  <c r="V73" i="12" s="1"/>
  <c r="N42" i="12"/>
  <c r="N19" i="12"/>
  <c r="N89" i="12"/>
  <c r="N107" i="12"/>
  <c r="K92" i="12"/>
  <c r="V92" i="12" s="1"/>
  <c r="K10" i="12"/>
  <c r="V10" i="12" s="1"/>
  <c r="K33" i="12"/>
  <c r="V33" i="12" s="1"/>
  <c r="K51" i="12"/>
  <c r="V51" i="12" s="1"/>
  <c r="K74" i="12"/>
  <c r="V74" i="12" s="1"/>
  <c r="N59" i="12"/>
  <c r="O59" i="12" s="1"/>
  <c r="N18" i="12"/>
  <c r="N90" i="12"/>
  <c r="O90" i="12" s="1"/>
  <c r="N108" i="12"/>
  <c r="O108" i="12" s="1"/>
  <c r="K98" i="12"/>
  <c r="V98" i="12" s="1"/>
  <c r="K11" i="12"/>
  <c r="V11" i="12" s="1"/>
  <c r="K34" i="12"/>
  <c r="V34" i="12" s="1"/>
  <c r="K57" i="12"/>
  <c r="V57" i="12" s="1"/>
  <c r="K75" i="12"/>
  <c r="V75" i="12" s="1"/>
  <c r="N58" i="12"/>
  <c r="N35" i="12"/>
  <c r="O35" i="12" s="1"/>
  <c r="N14" i="12"/>
  <c r="N91" i="12"/>
  <c r="O91" i="12" s="1"/>
  <c r="K78" i="12"/>
  <c r="V78" i="12" s="1"/>
  <c r="K99" i="12"/>
  <c r="V99" i="12" s="1"/>
  <c r="K19" i="12"/>
  <c r="V19" i="12" s="1"/>
  <c r="K65" i="12"/>
  <c r="V65" i="12" s="1"/>
  <c r="N27" i="12"/>
  <c r="N99" i="12"/>
  <c r="K89" i="12"/>
  <c r="V89" i="12" s="1"/>
  <c r="K107" i="12"/>
  <c r="V107" i="12" s="1"/>
  <c r="N8" i="12"/>
  <c r="U8" i="12"/>
  <c r="K25" i="12"/>
  <c r="V25" i="12" s="1"/>
  <c r="K43" i="12"/>
  <c r="V43" i="12" s="1"/>
  <c r="K66" i="12"/>
  <c r="V66" i="12" s="1"/>
  <c r="N67" i="12"/>
  <c r="O67" i="12" s="1"/>
  <c r="N26" i="12"/>
  <c r="O26" i="12" s="1"/>
  <c r="N81" i="12"/>
  <c r="O81" i="12" s="1"/>
  <c r="N100" i="12"/>
  <c r="K90" i="12"/>
  <c r="V90" i="12" s="1"/>
  <c r="K108" i="12"/>
  <c r="V108" i="12" s="1"/>
  <c r="N69" i="12"/>
  <c r="N61" i="12"/>
  <c r="N53" i="12"/>
  <c r="N45" i="12"/>
  <c r="N37" i="12"/>
  <c r="N29" i="12"/>
  <c r="N21" i="12"/>
  <c r="N13" i="12"/>
  <c r="N79" i="12"/>
  <c r="K79" i="12"/>
  <c r="V79" i="12" s="1"/>
  <c r="N68" i="12"/>
  <c r="N60" i="12"/>
  <c r="N52" i="12"/>
  <c r="N44" i="12"/>
  <c r="N36" i="12"/>
  <c r="N28" i="12"/>
  <c r="N20" i="12"/>
  <c r="N12" i="12"/>
  <c r="N80" i="12"/>
  <c r="K80" i="12"/>
  <c r="V80" i="12" s="1"/>
  <c r="K12" i="12"/>
  <c r="K20" i="12"/>
  <c r="K28" i="12"/>
  <c r="K36" i="12"/>
  <c r="K44" i="12"/>
  <c r="K52" i="12"/>
  <c r="K60" i="12"/>
  <c r="K68" i="12"/>
  <c r="N101" i="12"/>
  <c r="N109" i="12"/>
  <c r="K101" i="12"/>
  <c r="V101" i="12" s="1"/>
  <c r="K109" i="12"/>
  <c r="V109" i="12" s="1"/>
  <c r="K13" i="12"/>
  <c r="K21" i="12"/>
  <c r="K29" i="12"/>
  <c r="K37" i="12"/>
  <c r="K45" i="12"/>
  <c r="K53" i="12"/>
  <c r="K61" i="12"/>
  <c r="K69" i="12"/>
  <c r="N93" i="12"/>
  <c r="N102" i="12"/>
  <c r="N110" i="12"/>
  <c r="O110" i="12" s="1"/>
  <c r="K93" i="12"/>
  <c r="V93" i="12" s="1"/>
  <c r="K102" i="12"/>
  <c r="V102" i="12" s="1"/>
  <c r="K110" i="12"/>
  <c r="V110" i="12" s="1"/>
  <c r="K14" i="12"/>
  <c r="K22" i="12"/>
  <c r="K30" i="12"/>
  <c r="K38" i="12"/>
  <c r="K46" i="12"/>
  <c r="K54" i="12"/>
  <c r="K62" i="12"/>
  <c r="K70" i="12"/>
  <c r="N73" i="12"/>
  <c r="N65" i="12"/>
  <c r="N57" i="12"/>
  <c r="O57" i="12" s="1"/>
  <c r="N49" i="12"/>
  <c r="N41" i="12"/>
  <c r="O41" i="12" s="1"/>
  <c r="N33" i="12"/>
  <c r="N25" i="12"/>
  <c r="N17" i="12"/>
  <c r="O75" i="12"/>
  <c r="O43" i="12"/>
  <c r="O19" i="12"/>
  <c r="N83" i="12"/>
  <c r="N94" i="12"/>
  <c r="N103" i="12"/>
  <c r="N111" i="12"/>
  <c r="K83" i="12"/>
  <c r="V83" i="12" s="1"/>
  <c r="K94" i="12"/>
  <c r="V94" i="12" s="1"/>
  <c r="K103" i="12"/>
  <c r="V103" i="12" s="1"/>
  <c r="K111" i="12"/>
  <c r="V111" i="12" s="1"/>
  <c r="K15" i="12"/>
  <c r="K23" i="12"/>
  <c r="K31" i="12"/>
  <c r="K39" i="12"/>
  <c r="K47" i="12"/>
  <c r="K55" i="12"/>
  <c r="K63" i="12"/>
  <c r="K71" i="12"/>
  <c r="N72" i="12"/>
  <c r="N64" i="12"/>
  <c r="N56" i="12"/>
  <c r="N48" i="12"/>
  <c r="N40" i="12"/>
  <c r="N32" i="12"/>
  <c r="N24" i="12"/>
  <c r="N16" i="12"/>
  <c r="O66" i="12"/>
  <c r="O58" i="12"/>
  <c r="O50" i="12"/>
  <c r="N84" i="12"/>
  <c r="O84" i="12" s="1"/>
  <c r="N96" i="12"/>
  <c r="O96" i="12" s="1"/>
  <c r="N104" i="12"/>
  <c r="O104" i="12" s="1"/>
  <c r="N112" i="12"/>
  <c r="K84" i="12"/>
  <c r="V84" i="12" s="1"/>
  <c r="K96" i="12"/>
  <c r="V96" i="12" s="1"/>
  <c r="K104" i="12"/>
  <c r="V104" i="12" s="1"/>
  <c r="K112" i="12"/>
  <c r="V112" i="12" s="1"/>
  <c r="K16" i="12"/>
  <c r="K24" i="12"/>
  <c r="K32" i="12"/>
  <c r="K40" i="12"/>
  <c r="K48" i="12"/>
  <c r="K56" i="12"/>
  <c r="K64" i="12"/>
  <c r="K72" i="12"/>
  <c r="N71" i="12"/>
  <c r="N63" i="12"/>
  <c r="N55" i="12"/>
  <c r="N47" i="12"/>
  <c r="N39" i="12"/>
  <c r="N31" i="12"/>
  <c r="N23" i="12"/>
  <c r="N15" i="12"/>
  <c r="O65" i="12"/>
  <c r="O49" i="12"/>
  <c r="O25" i="12"/>
  <c r="O17" i="12"/>
  <c r="N77" i="12"/>
  <c r="N85" i="12"/>
  <c r="N97" i="12"/>
  <c r="N105" i="12"/>
  <c r="K77" i="12"/>
  <c r="V77" i="12" s="1"/>
  <c r="K85" i="12"/>
  <c r="V85" i="12" s="1"/>
  <c r="K97" i="12"/>
  <c r="V97" i="12" s="1"/>
  <c r="K105" i="12"/>
  <c r="V105" i="12" s="1"/>
  <c r="N9" i="12"/>
  <c r="C4" i="15" s="1"/>
  <c r="C25" i="15" s="1"/>
  <c r="C28" i="15" s="1"/>
  <c r="K9" i="12"/>
  <c r="O98" i="12"/>
  <c r="O100" i="12"/>
  <c r="O106" i="12"/>
  <c r="O89" i="12"/>
  <c r="O79" i="12"/>
  <c r="O8" i="12"/>
  <c r="O18" i="12" l="1"/>
  <c r="O42" i="12"/>
  <c r="O27" i="12"/>
  <c r="O33" i="12"/>
  <c r="O107" i="12"/>
  <c r="O78" i="12"/>
  <c r="O51" i="12"/>
  <c r="O34" i="12"/>
  <c r="O10" i="12"/>
  <c r="O99" i="12"/>
  <c r="O77" i="12"/>
  <c r="O73" i="12"/>
  <c r="P73" i="12" s="1"/>
  <c r="Q73" i="12" s="1"/>
  <c r="R73" i="12" s="1"/>
  <c r="O112" i="12"/>
  <c r="O11" i="12"/>
  <c r="O92" i="12"/>
  <c r="V47" i="12"/>
  <c r="O47" i="12"/>
  <c r="V16" i="12"/>
  <c r="O16" i="12"/>
  <c r="V14" i="12"/>
  <c r="O14" i="12"/>
  <c r="V53" i="12"/>
  <c r="O53" i="12"/>
  <c r="V68" i="12"/>
  <c r="O68" i="12"/>
  <c r="V72" i="12"/>
  <c r="O72" i="12"/>
  <c r="V70" i="12"/>
  <c r="O70" i="12"/>
  <c r="V45" i="12"/>
  <c r="O45" i="12"/>
  <c r="V60" i="12"/>
  <c r="O60" i="12"/>
  <c r="V31" i="12"/>
  <c r="O31" i="12"/>
  <c r="V37" i="12"/>
  <c r="O37" i="12"/>
  <c r="O80" i="12"/>
  <c r="V56" i="12"/>
  <c r="O56" i="12"/>
  <c r="V23" i="12"/>
  <c r="O23" i="12"/>
  <c r="V54" i="12"/>
  <c r="O54" i="12"/>
  <c r="O102" i="12"/>
  <c r="V29" i="12"/>
  <c r="O29" i="12"/>
  <c r="V44" i="12"/>
  <c r="O44" i="12"/>
  <c r="O111" i="12"/>
  <c r="V46" i="12"/>
  <c r="O46" i="12"/>
  <c r="O93" i="12"/>
  <c r="V36" i="12"/>
  <c r="O36" i="12"/>
  <c r="O105" i="12"/>
  <c r="V40" i="12"/>
  <c r="O40" i="12"/>
  <c r="V71" i="12"/>
  <c r="O71" i="12"/>
  <c r="O103" i="12"/>
  <c r="V38" i="12"/>
  <c r="O38" i="12"/>
  <c r="V13" i="12"/>
  <c r="O13" i="12"/>
  <c r="V28" i="12"/>
  <c r="O28" i="12"/>
  <c r="V39" i="12"/>
  <c r="O39" i="12"/>
  <c r="V64" i="12"/>
  <c r="O64" i="12"/>
  <c r="V62" i="12"/>
  <c r="O62" i="12"/>
  <c r="V52" i="12"/>
  <c r="O52" i="12"/>
  <c r="V48" i="12"/>
  <c r="O48" i="12"/>
  <c r="V15" i="12"/>
  <c r="O15" i="12"/>
  <c r="V21" i="12"/>
  <c r="O21" i="12"/>
  <c r="P21" i="12" s="1"/>
  <c r="Q21" i="12" s="1"/>
  <c r="R21" i="12" s="1"/>
  <c r="O97" i="12"/>
  <c r="V32" i="12"/>
  <c r="O32" i="12"/>
  <c r="V63" i="12"/>
  <c r="O63" i="12"/>
  <c r="O94" i="12"/>
  <c r="V30" i="12"/>
  <c r="O30" i="12"/>
  <c r="V69" i="12"/>
  <c r="O69" i="12"/>
  <c r="P69" i="12" s="1"/>
  <c r="Q69" i="12" s="1"/>
  <c r="R69" i="12" s="1"/>
  <c r="O109" i="12"/>
  <c r="V20" i="12"/>
  <c r="O20" i="12"/>
  <c r="O85" i="12"/>
  <c r="V24" i="12"/>
  <c r="O24" i="12"/>
  <c r="V55" i="12"/>
  <c r="O55" i="12"/>
  <c r="O83" i="12"/>
  <c r="V22" i="12"/>
  <c r="O22" i="12"/>
  <c r="V61" i="12"/>
  <c r="O61" i="12"/>
  <c r="O101" i="12"/>
  <c r="V12" i="12"/>
  <c r="O12" i="12"/>
  <c r="V9" i="12"/>
  <c r="O9" i="12"/>
  <c r="C4" i="16" s="1"/>
  <c r="C25" i="16" s="1"/>
  <c r="C28" i="16" s="1"/>
  <c r="P65" i="12"/>
  <c r="Q65" i="12" s="1"/>
  <c r="R65" i="12" s="1"/>
  <c r="P57" i="12"/>
  <c r="Q57" i="12" s="1"/>
  <c r="R57" i="12" s="1"/>
  <c r="P49" i="12"/>
  <c r="Q49" i="12" s="1"/>
  <c r="R49" i="12" s="1"/>
  <c r="P41" i="12"/>
  <c r="Q41" i="12" s="1"/>
  <c r="R41" i="12" s="1"/>
  <c r="P29" i="12"/>
  <c r="Q29" i="12" s="1"/>
  <c r="R29" i="12" s="1"/>
  <c r="P25" i="12"/>
  <c r="Q25" i="12" s="1"/>
  <c r="P112" i="12" l="1"/>
  <c r="Q112" i="12" s="1"/>
  <c r="R112" i="12" s="1"/>
  <c r="P22" i="12"/>
  <c r="Q22" i="12" s="1"/>
  <c r="R22" i="12" s="1"/>
  <c r="P30" i="12"/>
  <c r="Q30" i="12" s="1"/>
  <c r="R30" i="12" s="1"/>
  <c r="P42" i="12"/>
  <c r="Q42" i="12" s="1"/>
  <c r="R42" i="12" s="1"/>
  <c r="P46" i="12"/>
  <c r="Q46" i="12" s="1"/>
  <c r="R46" i="12" s="1"/>
  <c r="P50" i="12"/>
  <c r="Q50" i="12" s="1"/>
  <c r="R50" i="12" s="1"/>
  <c r="P54" i="12"/>
  <c r="Q54" i="12" s="1"/>
  <c r="P70" i="12"/>
  <c r="Q70" i="12" s="1"/>
  <c r="R70" i="12" s="1"/>
  <c r="P74" i="12"/>
  <c r="Q74" i="12" s="1"/>
  <c r="R74" i="12" s="1"/>
  <c r="P35" i="12"/>
  <c r="Q35" i="12" s="1"/>
  <c r="R35" i="12" s="1"/>
  <c r="P59" i="12"/>
  <c r="Q59" i="12" s="1"/>
  <c r="R59" i="12" s="1"/>
  <c r="P75" i="12"/>
  <c r="Q75" i="12" s="1"/>
  <c r="R75" i="12" s="1"/>
  <c r="P95" i="12"/>
  <c r="P63" i="12"/>
  <c r="Q63" i="12" s="1"/>
  <c r="R63" i="12" s="1"/>
  <c r="P67" i="12"/>
  <c r="Q67" i="12" s="1"/>
  <c r="R67" i="12" s="1"/>
  <c r="P20" i="12"/>
  <c r="Q20" i="12" s="1"/>
  <c r="R20" i="12" s="1"/>
  <c r="P24" i="12"/>
  <c r="Q24" i="12" s="1"/>
  <c r="R24" i="12" s="1"/>
  <c r="P28" i="12"/>
  <c r="Q28" i="12" s="1"/>
  <c r="R28" i="12" s="1"/>
  <c r="P36" i="12"/>
  <c r="Q36" i="12" s="1"/>
  <c r="R36" i="12" s="1"/>
  <c r="P40" i="12"/>
  <c r="Q40" i="12" s="1"/>
  <c r="R40" i="12" s="1"/>
  <c r="P44" i="12"/>
  <c r="Q44" i="12" s="1"/>
  <c r="P52" i="12"/>
  <c r="Q52" i="12" s="1"/>
  <c r="R52" i="12" s="1"/>
  <c r="P68" i="12"/>
  <c r="Q68" i="12" s="1"/>
  <c r="R68" i="12" s="1"/>
  <c r="P34" i="12"/>
  <c r="Q34" i="12" s="1"/>
  <c r="R34" i="12" s="1"/>
  <c r="P56" i="12"/>
  <c r="Q56" i="12" s="1"/>
  <c r="R56" i="12" s="1"/>
  <c r="P60" i="12"/>
  <c r="Q60" i="12" s="1"/>
  <c r="R60" i="12" s="1"/>
  <c r="P64" i="12"/>
  <c r="Q64" i="12" s="1"/>
  <c r="R64" i="12" s="1"/>
  <c r="P71" i="12"/>
  <c r="Q71" i="12" s="1"/>
  <c r="R71" i="12" s="1"/>
  <c r="P94" i="12"/>
  <c r="Q94" i="12" s="1"/>
  <c r="R94" i="12" s="1"/>
  <c r="P113" i="12"/>
  <c r="Q113" i="12" s="1"/>
  <c r="R113" i="12" s="1"/>
  <c r="P32" i="12"/>
  <c r="Q32" i="12" s="1"/>
  <c r="R32" i="12" s="1"/>
  <c r="P51" i="12"/>
  <c r="Q51" i="12" s="1"/>
  <c r="R51" i="12" s="1"/>
  <c r="P62" i="12"/>
  <c r="Q62" i="12" s="1"/>
  <c r="R62" i="12" s="1"/>
  <c r="P66" i="12"/>
  <c r="Q66" i="12" s="1"/>
  <c r="R66" i="12" s="1"/>
  <c r="P92" i="12"/>
  <c r="Q92" i="12" s="1"/>
  <c r="R92" i="12" s="1"/>
  <c r="P111" i="12"/>
  <c r="Q111" i="12" s="1"/>
  <c r="R111" i="12" s="1"/>
  <c r="P27" i="12"/>
  <c r="Q27" i="12" s="1"/>
  <c r="R27" i="12" s="1"/>
  <c r="P31" i="12"/>
  <c r="Q31" i="12" s="1"/>
  <c r="R31" i="12" s="1"/>
  <c r="P72" i="12"/>
  <c r="Q72" i="12" s="1"/>
  <c r="R72" i="12" s="1"/>
  <c r="P26" i="12"/>
  <c r="Q26" i="12" s="1"/>
  <c r="R26" i="12" s="1"/>
  <c r="P58" i="12"/>
  <c r="Q58" i="12" s="1"/>
  <c r="R58" i="12" s="1"/>
  <c r="P23" i="12"/>
  <c r="Q23" i="12" s="1"/>
  <c r="R23" i="12" s="1"/>
  <c r="P33" i="12"/>
  <c r="Q33" i="12" s="1"/>
  <c r="R33" i="12" s="1"/>
  <c r="P45" i="12"/>
  <c r="Q45" i="12" s="1"/>
  <c r="R45" i="12" s="1"/>
  <c r="P48" i="12"/>
  <c r="Q48" i="12" s="1"/>
  <c r="R48" i="12" s="1"/>
  <c r="R25" i="12"/>
  <c r="P37" i="12"/>
  <c r="Q37" i="12" s="1"/>
  <c r="R37" i="12" s="1"/>
  <c r="P55" i="12"/>
  <c r="Q55" i="12" s="1"/>
  <c r="R55" i="12" s="1"/>
  <c r="P93" i="12"/>
  <c r="Q93" i="12" s="1"/>
  <c r="R93" i="12" s="1"/>
  <c r="P47" i="12"/>
  <c r="Q47" i="12" s="1"/>
  <c r="R47" i="12" s="1"/>
  <c r="P90" i="12"/>
  <c r="Q90" i="12" s="1"/>
  <c r="R90" i="12" s="1"/>
  <c r="P38" i="12"/>
  <c r="Q38" i="12" s="1"/>
  <c r="R38" i="12" s="1"/>
  <c r="P43" i="12"/>
  <c r="Q43" i="12" s="1"/>
  <c r="R43" i="12" s="1"/>
  <c r="P114" i="12"/>
  <c r="Q114" i="12" s="1"/>
  <c r="R114" i="12" s="1"/>
  <c r="P39" i="12"/>
  <c r="Q39" i="12" s="1"/>
  <c r="R39" i="12" s="1"/>
  <c r="P53" i="12"/>
  <c r="Q53" i="12" s="1"/>
  <c r="R53" i="12" s="1"/>
  <c r="P61" i="12"/>
  <c r="Q61" i="12" s="1"/>
  <c r="R61" i="12" s="1"/>
  <c r="R135" i="5"/>
  <c r="R135" i="3"/>
  <c r="R142" i="2"/>
  <c r="R140" i="2"/>
  <c r="R139" i="2"/>
  <c r="R138" i="2"/>
  <c r="R136" i="2"/>
  <c r="R134" i="2"/>
  <c r="AP131" i="2"/>
  <c r="R130" i="2"/>
  <c r="AP129" i="2"/>
  <c r="AO129" i="2"/>
  <c r="AN129" i="2"/>
  <c r="AM129" i="2"/>
  <c r="AH129" i="2"/>
  <c r="Y129" i="2"/>
  <c r="X129" i="2"/>
  <c r="W129" i="2"/>
  <c r="AH126" i="2"/>
  <c r="AG126" i="2"/>
  <c r="AF126" i="2"/>
  <c r="AE126" i="2"/>
  <c r="AD126" i="2"/>
  <c r="AC126" i="2"/>
  <c r="AB126" i="2"/>
  <c r="AA126" i="2"/>
  <c r="Z126" i="2"/>
  <c r="R126" i="2"/>
  <c r="Q126" i="2"/>
  <c r="P126" i="2"/>
  <c r="O126" i="2"/>
  <c r="N126" i="2"/>
  <c r="M126" i="2"/>
  <c r="L126" i="2"/>
  <c r="K126" i="2"/>
  <c r="J126" i="2"/>
  <c r="AH125" i="2"/>
  <c r="AG125" i="2"/>
  <c r="AF125" i="2"/>
  <c r="AE125" i="2"/>
  <c r="AD125" i="2"/>
  <c r="AC125" i="2"/>
  <c r="AB125" i="2"/>
  <c r="AA125" i="2"/>
  <c r="Z125" i="2"/>
  <c r="R125" i="2"/>
  <c r="Q125" i="2"/>
  <c r="P125" i="2"/>
  <c r="O125" i="2"/>
  <c r="N125" i="2"/>
  <c r="M125" i="2"/>
  <c r="L125" i="2"/>
  <c r="K125" i="2"/>
  <c r="J125" i="2"/>
  <c r="AH124" i="2"/>
  <c r="AG124" i="2"/>
  <c r="AF124" i="2"/>
  <c r="AE124" i="2"/>
  <c r="AD124" i="2"/>
  <c r="AC124" i="2"/>
  <c r="AB124" i="2"/>
  <c r="AA124" i="2"/>
  <c r="Z124" i="2"/>
  <c r="R124" i="2"/>
  <c r="Q124" i="2"/>
  <c r="P124" i="2"/>
  <c r="O124" i="2"/>
  <c r="N124" i="2"/>
  <c r="M124" i="2"/>
  <c r="L124" i="2"/>
  <c r="K124" i="2"/>
  <c r="J124" i="2"/>
  <c r="AH123" i="2"/>
  <c r="AG123" i="2"/>
  <c r="AF123" i="2"/>
  <c r="AE123" i="2"/>
  <c r="AD123" i="2"/>
  <c r="AC123" i="2"/>
  <c r="AB123" i="2"/>
  <c r="AA123" i="2"/>
  <c r="Z123" i="2"/>
  <c r="R123" i="2"/>
  <c r="Q123" i="2"/>
  <c r="P123" i="2"/>
  <c r="O123" i="2"/>
  <c r="N123" i="2"/>
  <c r="M123" i="2"/>
  <c r="L123" i="2"/>
  <c r="K123" i="2"/>
  <c r="J123" i="2"/>
  <c r="AH122" i="2"/>
  <c r="AG122" i="2"/>
  <c r="AF122" i="2"/>
  <c r="AE122" i="2"/>
  <c r="AD122" i="2"/>
  <c r="AC122" i="2"/>
  <c r="AB122" i="2"/>
  <c r="AA122" i="2"/>
  <c r="Z122" i="2"/>
  <c r="R122" i="2"/>
  <c r="Q122" i="2"/>
  <c r="P122" i="2"/>
  <c r="O122" i="2"/>
  <c r="N122" i="2"/>
  <c r="M122" i="2"/>
  <c r="L122" i="2"/>
  <c r="K122" i="2"/>
  <c r="J122" i="2"/>
  <c r="AP120" i="2"/>
  <c r="AO120" i="2"/>
  <c r="AN120" i="2"/>
  <c r="AM120" i="2"/>
  <c r="Y120" i="2"/>
  <c r="X120" i="2"/>
  <c r="W120" i="2"/>
  <c r="AP119" i="2"/>
  <c r="AO119" i="2"/>
  <c r="AN119" i="2"/>
  <c r="AM119" i="2"/>
  <c r="Y119" i="2"/>
  <c r="X119" i="2"/>
  <c r="W119" i="2"/>
  <c r="AP118" i="2"/>
  <c r="AO118" i="2"/>
  <c r="AN118" i="2"/>
  <c r="AM118" i="2"/>
  <c r="Y118" i="2"/>
  <c r="X118" i="2"/>
  <c r="W118" i="2"/>
  <c r="AP117" i="2"/>
  <c r="AO117" i="2"/>
  <c r="AN117" i="2"/>
  <c r="AM117" i="2"/>
  <c r="Y117" i="2"/>
  <c r="X117" i="2"/>
  <c r="W117" i="2"/>
  <c r="AP116" i="2"/>
  <c r="AO116" i="2"/>
  <c r="AN116" i="2"/>
  <c r="AM116" i="2"/>
  <c r="Y116" i="2"/>
  <c r="X116" i="2"/>
  <c r="W116" i="2"/>
  <c r="AP115" i="2"/>
  <c r="AO115" i="2"/>
  <c r="AN115" i="2"/>
  <c r="AM115" i="2"/>
  <c r="Y115" i="2"/>
  <c r="X115" i="2"/>
  <c r="W115" i="2"/>
  <c r="AP114" i="2"/>
  <c r="AO114" i="2"/>
  <c r="AN114" i="2"/>
  <c r="AM114" i="2"/>
  <c r="Y114" i="2"/>
  <c r="X114" i="2"/>
  <c r="W114" i="2"/>
  <c r="AP113" i="2"/>
  <c r="AO113" i="2"/>
  <c r="AN113" i="2"/>
  <c r="AM113" i="2"/>
  <c r="Y113" i="2"/>
  <c r="X113" i="2"/>
  <c r="W113" i="2"/>
  <c r="AP112" i="2"/>
  <c r="AO112" i="2"/>
  <c r="AN112" i="2"/>
  <c r="AM112" i="2"/>
  <c r="Y112" i="2"/>
  <c r="X112" i="2"/>
  <c r="W112" i="2"/>
  <c r="AP111" i="2"/>
  <c r="AO111" i="2"/>
  <c r="AN111" i="2"/>
  <c r="AM111" i="2"/>
  <c r="Y111" i="2"/>
  <c r="X111" i="2"/>
  <c r="W111" i="2"/>
  <c r="AP110" i="2"/>
  <c r="AO110" i="2"/>
  <c r="AN110" i="2"/>
  <c r="AM110" i="2"/>
  <c r="Y110" i="2"/>
  <c r="X110" i="2"/>
  <c r="W110" i="2"/>
  <c r="AP109" i="2"/>
  <c r="AO109" i="2"/>
  <c r="AN109" i="2"/>
  <c r="AM109" i="2"/>
  <c r="Y109" i="2"/>
  <c r="X109" i="2"/>
  <c r="W109" i="2"/>
  <c r="AP108" i="2"/>
  <c r="AO108" i="2"/>
  <c r="AN108" i="2"/>
  <c r="AM108" i="2"/>
  <c r="Y108" i="2"/>
  <c r="X108" i="2"/>
  <c r="W108" i="2"/>
  <c r="AP107" i="2"/>
  <c r="AO107" i="2"/>
  <c r="AN107" i="2"/>
  <c r="AM107" i="2"/>
  <c r="Y107" i="2"/>
  <c r="X107" i="2"/>
  <c r="W107" i="2"/>
  <c r="AP106" i="2"/>
  <c r="AO106" i="2"/>
  <c r="AN106" i="2"/>
  <c r="AM106" i="2"/>
  <c r="Y106" i="2"/>
  <c r="X106" i="2"/>
  <c r="W106" i="2"/>
  <c r="AP105" i="2"/>
  <c r="AO105" i="2"/>
  <c r="AN105" i="2"/>
  <c r="AM105" i="2"/>
  <c r="Y105" i="2"/>
  <c r="X105" i="2"/>
  <c r="W105" i="2"/>
  <c r="AP104" i="2"/>
  <c r="AO104" i="2"/>
  <c r="AN104" i="2"/>
  <c r="AM104" i="2"/>
  <c r="Y104" i="2"/>
  <c r="X104" i="2"/>
  <c r="W104" i="2"/>
  <c r="AP103" i="2"/>
  <c r="AO103" i="2"/>
  <c r="AN103" i="2"/>
  <c r="AM103" i="2"/>
  <c r="Y103" i="2"/>
  <c r="X103" i="2"/>
  <c r="W103" i="2"/>
  <c r="AH101" i="2"/>
  <c r="AG101" i="2"/>
  <c r="AF101" i="2"/>
  <c r="AE101" i="2"/>
  <c r="AD101" i="2"/>
  <c r="AC101" i="2"/>
  <c r="AB101" i="2"/>
  <c r="AA101" i="2"/>
  <c r="Z101" i="2"/>
  <c r="R101" i="2"/>
  <c r="Q101" i="2"/>
  <c r="P101" i="2"/>
  <c r="O101" i="2"/>
  <c r="N101" i="2"/>
  <c r="M101" i="2"/>
  <c r="L101" i="2"/>
  <c r="K101" i="2"/>
  <c r="J101" i="2"/>
  <c r="AH100" i="2"/>
  <c r="AG100" i="2"/>
  <c r="AF100" i="2"/>
  <c r="AE100" i="2"/>
  <c r="AD100" i="2"/>
  <c r="AC100" i="2"/>
  <c r="AB100" i="2"/>
  <c r="AA100" i="2"/>
  <c r="Z100" i="2"/>
  <c r="R100" i="2"/>
  <c r="Q100" i="2"/>
  <c r="P100" i="2"/>
  <c r="O100" i="2"/>
  <c r="N100" i="2"/>
  <c r="M100" i="2"/>
  <c r="L100" i="2"/>
  <c r="K100" i="2"/>
  <c r="J100" i="2"/>
  <c r="AH99" i="2"/>
  <c r="AG99" i="2"/>
  <c r="AF99" i="2"/>
  <c r="AE99" i="2"/>
  <c r="AD99" i="2"/>
  <c r="AC99" i="2"/>
  <c r="AB99" i="2"/>
  <c r="AA99" i="2"/>
  <c r="Z99" i="2"/>
  <c r="R99" i="2"/>
  <c r="Q99" i="2"/>
  <c r="P99" i="2"/>
  <c r="O99" i="2"/>
  <c r="N99" i="2"/>
  <c r="M99" i="2"/>
  <c r="L99" i="2"/>
  <c r="K99" i="2"/>
  <c r="J99" i="2"/>
  <c r="AH98" i="2"/>
  <c r="AG98" i="2"/>
  <c r="AF98" i="2"/>
  <c r="AE98" i="2"/>
  <c r="AD98" i="2"/>
  <c r="AC98" i="2"/>
  <c r="AB98" i="2"/>
  <c r="AA98" i="2"/>
  <c r="Z98" i="2"/>
  <c r="R98" i="2"/>
  <c r="Q98" i="2"/>
  <c r="P98" i="2"/>
  <c r="O98" i="2"/>
  <c r="N98" i="2"/>
  <c r="M98" i="2"/>
  <c r="L98" i="2"/>
  <c r="K98" i="2"/>
  <c r="J98" i="2"/>
  <c r="AH97" i="2"/>
  <c r="AG97" i="2"/>
  <c r="AF97" i="2"/>
  <c r="AE97" i="2"/>
  <c r="AD97" i="2"/>
  <c r="AC97" i="2"/>
  <c r="AB97" i="2"/>
  <c r="AA97" i="2"/>
  <c r="Z97" i="2"/>
  <c r="R97" i="2"/>
  <c r="Q97" i="2"/>
  <c r="P97" i="2"/>
  <c r="O97" i="2"/>
  <c r="N97" i="2"/>
  <c r="M97" i="2"/>
  <c r="L97" i="2"/>
  <c r="K97" i="2"/>
  <c r="J97" i="2"/>
  <c r="AP95" i="2"/>
  <c r="AO95" i="2"/>
  <c r="AN95" i="2"/>
  <c r="AM95" i="2"/>
  <c r="Y95" i="2"/>
  <c r="X95" i="2"/>
  <c r="W95" i="2"/>
  <c r="AP94" i="2"/>
  <c r="AO94" i="2"/>
  <c r="AN94" i="2"/>
  <c r="AM94" i="2"/>
  <c r="Y94" i="2"/>
  <c r="X94" i="2"/>
  <c r="W94" i="2"/>
  <c r="AP93" i="2"/>
  <c r="AO93" i="2"/>
  <c r="AN93" i="2"/>
  <c r="AM93" i="2"/>
  <c r="Y93" i="2"/>
  <c r="X93" i="2"/>
  <c r="W93" i="2"/>
  <c r="AP92" i="2"/>
  <c r="AO92" i="2"/>
  <c r="AN92" i="2"/>
  <c r="AM92" i="2"/>
  <c r="Y92" i="2"/>
  <c r="X92" i="2"/>
  <c r="W92" i="2"/>
  <c r="AP91" i="2"/>
  <c r="AO91" i="2"/>
  <c r="AN91" i="2"/>
  <c r="AM91" i="2"/>
  <c r="Y91" i="2"/>
  <c r="X91" i="2"/>
  <c r="W91" i="2"/>
  <c r="AP90" i="2"/>
  <c r="AO90" i="2"/>
  <c r="AN90" i="2"/>
  <c r="AM90" i="2"/>
  <c r="Y90" i="2"/>
  <c r="X90" i="2"/>
  <c r="W90" i="2"/>
  <c r="AP89" i="2"/>
  <c r="AO89" i="2"/>
  <c r="AN89" i="2"/>
  <c r="AM89" i="2"/>
  <c r="Y89" i="2"/>
  <c r="X89" i="2"/>
  <c r="W89" i="2"/>
  <c r="AP88" i="2"/>
  <c r="AO88" i="2"/>
  <c r="AN88" i="2"/>
  <c r="AM88" i="2"/>
  <c r="Y88" i="2"/>
  <c r="X88" i="2"/>
  <c r="W88" i="2"/>
  <c r="AP87" i="2"/>
  <c r="AO87" i="2"/>
  <c r="AN87" i="2"/>
  <c r="AM87" i="2"/>
  <c r="Y87" i="2"/>
  <c r="X87" i="2"/>
  <c r="W87" i="2"/>
  <c r="AP86" i="2"/>
  <c r="AO86" i="2"/>
  <c r="AN86" i="2"/>
  <c r="AM86" i="2"/>
  <c r="Y86" i="2"/>
  <c r="X86" i="2"/>
  <c r="W86" i="2"/>
  <c r="AP85" i="2"/>
  <c r="AO85" i="2"/>
  <c r="AN85" i="2"/>
  <c r="AM85" i="2"/>
  <c r="Y85" i="2"/>
  <c r="X85" i="2"/>
  <c r="W85" i="2"/>
  <c r="AP84" i="2"/>
  <c r="AO84" i="2"/>
  <c r="AN84" i="2"/>
  <c r="AM84" i="2"/>
  <c r="Y84" i="2"/>
  <c r="X84" i="2"/>
  <c r="W84" i="2"/>
  <c r="AP83" i="2"/>
  <c r="AO83" i="2"/>
  <c r="AN83" i="2"/>
  <c r="AM83" i="2"/>
  <c r="Y83" i="2"/>
  <c r="X83" i="2"/>
  <c r="W83" i="2"/>
  <c r="AP82" i="2"/>
  <c r="AO82" i="2"/>
  <c r="AN82" i="2"/>
  <c r="AM82" i="2"/>
  <c r="Y82" i="2"/>
  <c r="X82" i="2"/>
  <c r="W82" i="2"/>
  <c r="AP81" i="2"/>
  <c r="AO81" i="2"/>
  <c r="AN81" i="2"/>
  <c r="AM81" i="2"/>
  <c r="Y81" i="2"/>
  <c r="X81" i="2"/>
  <c r="W81" i="2"/>
  <c r="AP80" i="2"/>
  <c r="AO80" i="2"/>
  <c r="AN80" i="2"/>
  <c r="AM80" i="2"/>
  <c r="Y80" i="2"/>
  <c r="X80" i="2"/>
  <c r="W80" i="2"/>
  <c r="AP79" i="2"/>
  <c r="AO79" i="2"/>
  <c r="AN79" i="2"/>
  <c r="AM79" i="2"/>
  <c r="Y79" i="2"/>
  <c r="X79" i="2"/>
  <c r="W79" i="2"/>
  <c r="AP78" i="2"/>
  <c r="AO78" i="2"/>
  <c r="AN78" i="2"/>
  <c r="AM78" i="2"/>
  <c r="Y78" i="2"/>
  <c r="X78" i="2"/>
  <c r="W78" i="2"/>
  <c r="AH76" i="2"/>
  <c r="AG76" i="2"/>
  <c r="AF76" i="2"/>
  <c r="AE76" i="2"/>
  <c r="AD76" i="2"/>
  <c r="AC76" i="2"/>
  <c r="AB76" i="2"/>
  <c r="AA76" i="2"/>
  <c r="Z76" i="2"/>
  <c r="R76" i="2"/>
  <c r="Q76" i="2"/>
  <c r="P76" i="2"/>
  <c r="O76" i="2"/>
  <c r="N76" i="2"/>
  <c r="M76" i="2"/>
  <c r="L76" i="2"/>
  <c r="K76" i="2"/>
  <c r="J76" i="2"/>
  <c r="AH75" i="2"/>
  <c r="AG75" i="2"/>
  <c r="AF75" i="2"/>
  <c r="AE75" i="2"/>
  <c r="AD75" i="2"/>
  <c r="AC75" i="2"/>
  <c r="AB75" i="2"/>
  <c r="AA75" i="2"/>
  <c r="Z75" i="2"/>
  <c r="R75" i="2"/>
  <c r="Q75" i="2"/>
  <c r="P75" i="2"/>
  <c r="O75" i="2"/>
  <c r="N75" i="2"/>
  <c r="M75" i="2"/>
  <c r="L75" i="2"/>
  <c r="K75" i="2"/>
  <c r="J75" i="2"/>
  <c r="AH74" i="2"/>
  <c r="AG74" i="2"/>
  <c r="AF74" i="2"/>
  <c r="AE74" i="2"/>
  <c r="AD74" i="2"/>
  <c r="AC74" i="2"/>
  <c r="AB74" i="2"/>
  <c r="AA74" i="2"/>
  <c r="Z74" i="2"/>
  <c r="R74" i="2"/>
  <c r="Q74" i="2"/>
  <c r="P74" i="2"/>
  <c r="O74" i="2"/>
  <c r="N74" i="2"/>
  <c r="M74" i="2"/>
  <c r="L74" i="2"/>
  <c r="K74" i="2"/>
  <c r="J74" i="2"/>
  <c r="AH73" i="2"/>
  <c r="AG73" i="2"/>
  <c r="AF73" i="2"/>
  <c r="AE73" i="2"/>
  <c r="AD73" i="2"/>
  <c r="AC73" i="2"/>
  <c r="AB73" i="2"/>
  <c r="AA73" i="2"/>
  <c r="Z73" i="2"/>
  <c r="R73" i="2"/>
  <c r="Q73" i="2"/>
  <c r="P73" i="2"/>
  <c r="O73" i="2"/>
  <c r="N73" i="2"/>
  <c r="M73" i="2"/>
  <c r="L73" i="2"/>
  <c r="K73" i="2"/>
  <c r="J73" i="2"/>
  <c r="AH72" i="2"/>
  <c r="AG72" i="2"/>
  <c r="AF72" i="2"/>
  <c r="AE72" i="2"/>
  <c r="AD72" i="2"/>
  <c r="AC72" i="2"/>
  <c r="AB72" i="2"/>
  <c r="AA72" i="2"/>
  <c r="Z72" i="2"/>
  <c r="R72" i="2"/>
  <c r="Q72" i="2"/>
  <c r="P72" i="2"/>
  <c r="O72" i="2"/>
  <c r="N72" i="2"/>
  <c r="M72" i="2"/>
  <c r="L72" i="2"/>
  <c r="K72" i="2"/>
  <c r="J72" i="2"/>
  <c r="AP70" i="2"/>
  <c r="AO70" i="2"/>
  <c r="AN70" i="2"/>
  <c r="AM70" i="2"/>
  <c r="Y70" i="2"/>
  <c r="X70" i="2"/>
  <c r="W70" i="2"/>
  <c r="AP69" i="2"/>
  <c r="AO69" i="2"/>
  <c r="AN69" i="2"/>
  <c r="AM69" i="2"/>
  <c r="Y69" i="2"/>
  <c r="X69" i="2"/>
  <c r="W69" i="2"/>
  <c r="AP68" i="2"/>
  <c r="AO68" i="2"/>
  <c r="AN68" i="2"/>
  <c r="AM68" i="2"/>
  <c r="Y68" i="2"/>
  <c r="X68" i="2"/>
  <c r="W68" i="2"/>
  <c r="AP67" i="2"/>
  <c r="AO67" i="2"/>
  <c r="AN67" i="2"/>
  <c r="AM67" i="2"/>
  <c r="Y67" i="2"/>
  <c r="X67" i="2"/>
  <c r="W67" i="2"/>
  <c r="AP66" i="2"/>
  <c r="AO66" i="2"/>
  <c r="AN66" i="2"/>
  <c r="AM66" i="2"/>
  <c r="Y66" i="2"/>
  <c r="X66" i="2"/>
  <c r="W66" i="2"/>
  <c r="AP65" i="2"/>
  <c r="AO65" i="2"/>
  <c r="AN65" i="2"/>
  <c r="AM65" i="2"/>
  <c r="Y65" i="2"/>
  <c r="X65" i="2"/>
  <c r="W65" i="2"/>
  <c r="AP64" i="2"/>
  <c r="AO64" i="2"/>
  <c r="AN64" i="2"/>
  <c r="AM64" i="2"/>
  <c r="Y64" i="2"/>
  <c r="X64" i="2"/>
  <c r="W64" i="2"/>
  <c r="AP63" i="2"/>
  <c r="AO63" i="2"/>
  <c r="AN63" i="2"/>
  <c r="AM63" i="2"/>
  <c r="Y63" i="2"/>
  <c r="X63" i="2"/>
  <c r="W63" i="2"/>
  <c r="AP62" i="2"/>
  <c r="AO62" i="2"/>
  <c r="AN62" i="2"/>
  <c r="AM62" i="2"/>
  <c r="Y62" i="2"/>
  <c r="X62" i="2"/>
  <c r="W62" i="2"/>
  <c r="AP61" i="2"/>
  <c r="AO61" i="2"/>
  <c r="AN61" i="2"/>
  <c r="AM61" i="2"/>
  <c r="Y61" i="2"/>
  <c r="X61" i="2"/>
  <c r="W61" i="2"/>
  <c r="AP60" i="2"/>
  <c r="AO60" i="2"/>
  <c r="AN60" i="2"/>
  <c r="AM60" i="2"/>
  <c r="Y60" i="2"/>
  <c r="X60" i="2"/>
  <c r="W60" i="2"/>
  <c r="AP59" i="2"/>
  <c r="AO59" i="2"/>
  <c r="AN59" i="2"/>
  <c r="AM59" i="2"/>
  <c r="Y59" i="2"/>
  <c r="X59" i="2"/>
  <c r="W59" i="2"/>
  <c r="AP58" i="2"/>
  <c r="AO58" i="2"/>
  <c r="AN58" i="2"/>
  <c r="AM58" i="2"/>
  <c r="Y58" i="2"/>
  <c r="X58" i="2"/>
  <c r="W58" i="2"/>
  <c r="AP57" i="2"/>
  <c r="AO57" i="2"/>
  <c r="AN57" i="2"/>
  <c r="AM57" i="2"/>
  <c r="Y57" i="2"/>
  <c r="X57" i="2"/>
  <c r="W57" i="2"/>
  <c r="AP56" i="2"/>
  <c r="AO56" i="2"/>
  <c r="AN56" i="2"/>
  <c r="AM56" i="2"/>
  <c r="Y56" i="2"/>
  <c r="X56" i="2"/>
  <c r="W56" i="2"/>
  <c r="AP55" i="2"/>
  <c r="AO55" i="2"/>
  <c r="AN55" i="2"/>
  <c r="AM55" i="2"/>
  <c r="Y55" i="2"/>
  <c r="X55" i="2"/>
  <c r="W55" i="2"/>
  <c r="AP54" i="2"/>
  <c r="AO54" i="2"/>
  <c r="AN54" i="2"/>
  <c r="AM54" i="2"/>
  <c r="Y54" i="2"/>
  <c r="X54" i="2"/>
  <c r="W54" i="2"/>
  <c r="AP53" i="2"/>
  <c r="AO53" i="2"/>
  <c r="AN53" i="2"/>
  <c r="AM53" i="2"/>
  <c r="Y53" i="2"/>
  <c r="X53" i="2"/>
  <c r="W53" i="2"/>
  <c r="AP52" i="2"/>
  <c r="AO52" i="2"/>
  <c r="AN52" i="2"/>
  <c r="AM52" i="2"/>
  <c r="Y52" i="2"/>
  <c r="X52" i="2"/>
  <c r="W52" i="2"/>
  <c r="AP51" i="2"/>
  <c r="AO51" i="2"/>
  <c r="AN51" i="2"/>
  <c r="AM51" i="2"/>
  <c r="Y51" i="2"/>
  <c r="X51" i="2"/>
  <c r="W51" i="2"/>
  <c r="AP50" i="2"/>
  <c r="AO50" i="2"/>
  <c r="AN50" i="2"/>
  <c r="AM50" i="2"/>
  <c r="Y50" i="2"/>
  <c r="X50" i="2"/>
  <c r="W50" i="2"/>
  <c r="AP49" i="2"/>
  <c r="AO49" i="2"/>
  <c r="AN49" i="2"/>
  <c r="AM49" i="2"/>
  <c r="Y49" i="2"/>
  <c r="X49" i="2"/>
  <c r="W49" i="2"/>
  <c r="AP48" i="2"/>
  <c r="AO48" i="2"/>
  <c r="AN48" i="2"/>
  <c r="AM48" i="2"/>
  <c r="Y48" i="2"/>
  <c r="X48" i="2"/>
  <c r="W48" i="2"/>
  <c r="AP47" i="2"/>
  <c r="AO47" i="2"/>
  <c r="AN47" i="2"/>
  <c r="AM47" i="2"/>
  <c r="Y47" i="2"/>
  <c r="X47" i="2"/>
  <c r="W47" i="2"/>
  <c r="AP46" i="2"/>
  <c r="AO46" i="2"/>
  <c r="AN46" i="2"/>
  <c r="AM46" i="2"/>
  <c r="Y46" i="2"/>
  <c r="X46" i="2"/>
  <c r="W46" i="2"/>
  <c r="AP45" i="2"/>
  <c r="AO45" i="2"/>
  <c r="AN45" i="2"/>
  <c r="AM45" i="2"/>
  <c r="Y45" i="2"/>
  <c r="X45" i="2"/>
  <c r="W45" i="2"/>
  <c r="AP44" i="2"/>
  <c r="AO44" i="2"/>
  <c r="AN44" i="2"/>
  <c r="AM44" i="2"/>
  <c r="Y44" i="2"/>
  <c r="X44" i="2"/>
  <c r="W44" i="2"/>
  <c r="AP43" i="2"/>
  <c r="AO43" i="2"/>
  <c r="AN43" i="2"/>
  <c r="AM43" i="2"/>
  <c r="Y43" i="2"/>
  <c r="X43" i="2"/>
  <c r="W43" i="2"/>
  <c r="AP42" i="2"/>
  <c r="AO42" i="2"/>
  <c r="AN42" i="2"/>
  <c r="AM42" i="2"/>
  <c r="Y42" i="2"/>
  <c r="X42" i="2"/>
  <c r="W42" i="2"/>
  <c r="AP41" i="2"/>
  <c r="AO41" i="2"/>
  <c r="AN41" i="2"/>
  <c r="AM41" i="2"/>
  <c r="Y41" i="2"/>
  <c r="X41" i="2"/>
  <c r="W41" i="2"/>
  <c r="AP40" i="2"/>
  <c r="AO40" i="2"/>
  <c r="AN40" i="2"/>
  <c r="AM40" i="2"/>
  <c r="Y40" i="2"/>
  <c r="X40" i="2"/>
  <c r="W40" i="2"/>
  <c r="AP39" i="2"/>
  <c r="AO39" i="2"/>
  <c r="AN39" i="2"/>
  <c r="AM39" i="2"/>
  <c r="Y39" i="2"/>
  <c r="X39" i="2"/>
  <c r="W39" i="2"/>
  <c r="AP38" i="2"/>
  <c r="AO38" i="2"/>
  <c r="AN38" i="2"/>
  <c r="AM38" i="2"/>
  <c r="Y38" i="2"/>
  <c r="X38" i="2"/>
  <c r="W38" i="2"/>
  <c r="AP37" i="2"/>
  <c r="AO37" i="2"/>
  <c r="AN37" i="2"/>
  <c r="AM37" i="2"/>
  <c r="Y37" i="2"/>
  <c r="X37" i="2"/>
  <c r="W37" i="2"/>
  <c r="AP36" i="2"/>
  <c r="AO36" i="2"/>
  <c r="AN36" i="2"/>
  <c r="AM36" i="2"/>
  <c r="Y36" i="2"/>
  <c r="X36" i="2"/>
  <c r="W36" i="2"/>
  <c r="AP35" i="2"/>
  <c r="AO35" i="2"/>
  <c r="AN35" i="2"/>
  <c r="AM35" i="2"/>
  <c r="Y35" i="2"/>
  <c r="X35" i="2"/>
  <c r="W35" i="2"/>
  <c r="AP34" i="2"/>
  <c r="AO34" i="2"/>
  <c r="AN34" i="2"/>
  <c r="AM34" i="2"/>
  <c r="Y34" i="2"/>
  <c r="X34" i="2"/>
  <c r="W34" i="2"/>
  <c r="AP33" i="2"/>
  <c r="AO33" i="2"/>
  <c r="AN33" i="2"/>
  <c r="AM33" i="2"/>
  <c r="Y33" i="2"/>
  <c r="X33" i="2"/>
  <c r="W33" i="2"/>
  <c r="AP32" i="2"/>
  <c r="AO32" i="2"/>
  <c r="AN32" i="2"/>
  <c r="AM32" i="2"/>
  <c r="Y32" i="2"/>
  <c r="X32" i="2"/>
  <c r="W32" i="2"/>
  <c r="AP31" i="2"/>
  <c r="AO31" i="2"/>
  <c r="AN31" i="2"/>
  <c r="AM31" i="2"/>
  <c r="Y31" i="2"/>
  <c r="X31" i="2"/>
  <c r="W31" i="2"/>
  <c r="AP30" i="2"/>
  <c r="AO30" i="2"/>
  <c r="AN30" i="2"/>
  <c r="AM30" i="2"/>
  <c r="Y30" i="2"/>
  <c r="X30" i="2"/>
  <c r="W30" i="2"/>
  <c r="AP29" i="2"/>
  <c r="AO29" i="2"/>
  <c r="AN29" i="2"/>
  <c r="AM29" i="2"/>
  <c r="Y29" i="2"/>
  <c r="X29" i="2"/>
  <c r="W29" i="2"/>
  <c r="AP28" i="2"/>
  <c r="AO28" i="2"/>
  <c r="AN28" i="2"/>
  <c r="AM28" i="2"/>
  <c r="Y28" i="2"/>
  <c r="X28" i="2"/>
  <c r="W28" i="2"/>
  <c r="AP27" i="2"/>
  <c r="AO27" i="2"/>
  <c r="AN27" i="2"/>
  <c r="AM27" i="2"/>
  <c r="Y27" i="2"/>
  <c r="X27" i="2"/>
  <c r="W27" i="2"/>
  <c r="AP26" i="2"/>
  <c r="AO26" i="2"/>
  <c r="AN26" i="2"/>
  <c r="AM26" i="2"/>
  <c r="Y26" i="2"/>
  <c r="X26" i="2"/>
  <c r="W26" i="2"/>
  <c r="AP25" i="2"/>
  <c r="AO25" i="2"/>
  <c r="AN25" i="2"/>
  <c r="AM25" i="2"/>
  <c r="Y25" i="2"/>
  <c r="X25" i="2"/>
  <c r="W25" i="2"/>
  <c r="AP24" i="2"/>
  <c r="AO24" i="2"/>
  <c r="AN24" i="2"/>
  <c r="AM24" i="2"/>
  <c r="Y24" i="2"/>
  <c r="X24" i="2"/>
  <c r="W24" i="2"/>
  <c r="AP23" i="2"/>
  <c r="AO23" i="2"/>
  <c r="AN23" i="2"/>
  <c r="AM23" i="2"/>
  <c r="Y23" i="2"/>
  <c r="X23" i="2"/>
  <c r="W23" i="2"/>
  <c r="AP22" i="2"/>
  <c r="AO22" i="2"/>
  <c r="AN22" i="2"/>
  <c r="AM22" i="2"/>
  <c r="Y22" i="2"/>
  <c r="X22" i="2"/>
  <c r="W22" i="2"/>
  <c r="AP21" i="2"/>
  <c r="AO21" i="2"/>
  <c r="AN21" i="2"/>
  <c r="AM21" i="2"/>
  <c r="Y21" i="2"/>
  <c r="X21" i="2"/>
  <c r="W21" i="2"/>
  <c r="AP20" i="2"/>
  <c r="AO20" i="2"/>
  <c r="AN20" i="2"/>
  <c r="AM20" i="2"/>
  <c r="Y20" i="2"/>
  <c r="X20" i="2"/>
  <c r="W20" i="2"/>
  <c r="AP19" i="2"/>
  <c r="AO19" i="2"/>
  <c r="AN19" i="2"/>
  <c r="AM19" i="2"/>
  <c r="Y19" i="2"/>
  <c r="X19" i="2"/>
  <c r="W19" i="2"/>
  <c r="AP18" i="2"/>
  <c r="AO18" i="2"/>
  <c r="AN18" i="2"/>
  <c r="AM18" i="2"/>
  <c r="Y18" i="2"/>
  <c r="X18" i="2"/>
  <c r="W18" i="2"/>
  <c r="AP17" i="2"/>
  <c r="AO17" i="2"/>
  <c r="AN17" i="2"/>
  <c r="AM17" i="2"/>
  <c r="Y17" i="2"/>
  <c r="X17" i="2"/>
  <c r="W17" i="2"/>
  <c r="AP16" i="2"/>
  <c r="AO16" i="2"/>
  <c r="AN16" i="2"/>
  <c r="AM16" i="2"/>
  <c r="Y16" i="2"/>
  <c r="X16" i="2"/>
  <c r="W16" i="2"/>
  <c r="AP15" i="2"/>
  <c r="AO15" i="2"/>
  <c r="AN15" i="2"/>
  <c r="AM15" i="2"/>
  <c r="Y15" i="2"/>
  <c r="X15" i="2"/>
  <c r="W15" i="2"/>
  <c r="AP14" i="2"/>
  <c r="AO14" i="2"/>
  <c r="AN14" i="2"/>
  <c r="AM14" i="2"/>
  <c r="Y14" i="2"/>
  <c r="X14" i="2"/>
  <c r="W14" i="2"/>
  <c r="AP13" i="2"/>
  <c r="AO13" i="2"/>
  <c r="AN13" i="2"/>
  <c r="AM13" i="2"/>
  <c r="Y13" i="2"/>
  <c r="X13" i="2"/>
  <c r="W13" i="2"/>
  <c r="AP12" i="2"/>
  <c r="AO12" i="2"/>
  <c r="AN12" i="2"/>
  <c r="AM12" i="2"/>
  <c r="Y12" i="2"/>
  <c r="X12" i="2"/>
  <c r="W12" i="2"/>
  <c r="AP11" i="2"/>
  <c r="AO11" i="2"/>
  <c r="AN11" i="2"/>
  <c r="AM11" i="2"/>
  <c r="Y11" i="2"/>
  <c r="X11" i="2"/>
  <c r="W11" i="2"/>
  <c r="AP10" i="2"/>
  <c r="AO10" i="2"/>
  <c r="AN10" i="2"/>
  <c r="AM10" i="2"/>
  <c r="Y10" i="2"/>
  <c r="X10" i="2"/>
  <c r="W10" i="2"/>
  <c r="AP9" i="2"/>
  <c r="AO9" i="2"/>
  <c r="AN9" i="2"/>
  <c r="AM9" i="2"/>
  <c r="Y9" i="2"/>
  <c r="X9" i="2"/>
  <c r="W9" i="2"/>
  <c r="AP8" i="2"/>
  <c r="AO8" i="2"/>
  <c r="AN8" i="2"/>
  <c r="AM8" i="2"/>
  <c r="Y8" i="2"/>
  <c r="X8" i="2"/>
  <c r="W8" i="2"/>
  <c r="AP7" i="2"/>
  <c r="AO7" i="2"/>
  <c r="AN7" i="2"/>
  <c r="AM7" i="2"/>
  <c r="Y7" i="2"/>
  <c r="X7" i="2"/>
  <c r="W7" i="2"/>
  <c r="AP6" i="2"/>
  <c r="AO6" i="2"/>
  <c r="AN6" i="2"/>
  <c r="AM6" i="2"/>
  <c r="Y6" i="2"/>
  <c r="X6" i="2"/>
  <c r="W6" i="2"/>
  <c r="AP5" i="2"/>
  <c r="AO5" i="2"/>
  <c r="AN5" i="2"/>
  <c r="AM5" i="2"/>
  <c r="Y5" i="2"/>
  <c r="X5" i="2"/>
  <c r="W5" i="2"/>
  <c r="AP4" i="2"/>
  <c r="AO4" i="2"/>
  <c r="AN4" i="2"/>
  <c r="AM4" i="2"/>
  <c r="Y4" i="2"/>
  <c r="X4" i="2"/>
  <c r="W4" i="2"/>
  <c r="AP3" i="2"/>
  <c r="AO3" i="2"/>
  <c r="AN3" i="2"/>
  <c r="AM3" i="2"/>
  <c r="Y3" i="2"/>
  <c r="X3" i="2"/>
  <c r="W3" i="2"/>
  <c r="Z113" i="7"/>
  <c r="K106" i="1" s="1"/>
  <c r="Y113" i="7"/>
  <c r="Z112" i="7"/>
  <c r="K105" i="1" s="1"/>
  <c r="Y112" i="7"/>
  <c r="AF112" i="7" s="1"/>
  <c r="AG112" i="7" s="1"/>
  <c r="Z111" i="7"/>
  <c r="AA111" i="7" s="1"/>
  <c r="AB111" i="7" s="1"/>
  <c r="AC111" i="7" s="1"/>
  <c r="N104" i="1" s="1"/>
  <c r="Y111" i="7"/>
  <c r="AF111" i="7" s="1"/>
  <c r="AM104" i="1" s="1"/>
  <c r="Z110" i="7"/>
  <c r="AA110" i="7" s="1"/>
  <c r="AB110" i="7" s="1"/>
  <c r="Y110" i="7"/>
  <c r="AF110" i="7" s="1"/>
  <c r="AM103" i="1" s="1"/>
  <c r="R103" i="1" s="1"/>
  <c r="AE106" i="7"/>
  <c r="AE105" i="7"/>
  <c r="AL99" i="1" s="1"/>
  <c r="AE102" i="7"/>
  <c r="AE101" i="7"/>
  <c r="AE100" i="7"/>
  <c r="AL94" i="1" s="1"/>
  <c r="AE99" i="7"/>
  <c r="AL93" i="1" s="1"/>
  <c r="AE96" i="7"/>
  <c r="AL90" i="1" s="1"/>
  <c r="AE95" i="7"/>
  <c r="AL89" i="1" s="1"/>
  <c r="Z94" i="7"/>
  <c r="AA94" i="7" s="1"/>
  <c r="Y94" i="7"/>
  <c r="J88" i="1" s="1"/>
  <c r="Z93" i="7"/>
  <c r="K87" i="1" s="1"/>
  <c r="Y93" i="7"/>
  <c r="AF93" i="7" s="1"/>
  <c r="AM87" i="1" s="1"/>
  <c r="R87" i="1" s="1"/>
  <c r="Z92" i="7"/>
  <c r="Y92" i="7"/>
  <c r="Z91" i="7"/>
  <c r="AA91" i="7" s="1"/>
  <c r="Y91" i="7"/>
  <c r="AF91" i="7" s="1"/>
  <c r="AE87" i="7"/>
  <c r="AL82" i="1" s="1"/>
  <c r="Q82" i="1" s="1"/>
  <c r="AE86" i="7"/>
  <c r="AL81" i="1" s="1"/>
  <c r="AS82" i="1" s="1"/>
  <c r="AE83" i="7"/>
  <c r="AL78" i="1" s="1"/>
  <c r="Q78" i="1" s="1"/>
  <c r="AE82" i="7"/>
  <c r="AE81" i="7"/>
  <c r="AE80" i="7"/>
  <c r="AL75" i="1" s="1"/>
  <c r="AS76" i="1" s="1"/>
  <c r="AE77" i="7"/>
  <c r="AL72" i="1" s="1"/>
  <c r="AE76" i="7"/>
  <c r="Z75" i="7"/>
  <c r="Y75" i="7"/>
  <c r="AF75" i="7" s="1"/>
  <c r="AM70" i="1" s="1"/>
  <c r="R70" i="1" s="1"/>
  <c r="Z74" i="7"/>
  <c r="Y74" i="7"/>
  <c r="AF74" i="7" s="1"/>
  <c r="AM69" i="1" s="1"/>
  <c r="AT70" i="1" s="1"/>
  <c r="Z73" i="7"/>
  <c r="Y73" i="7"/>
  <c r="AF73" i="7" s="1"/>
  <c r="AM68" i="1" s="1"/>
  <c r="Z72" i="7"/>
  <c r="AA72" i="7" s="1"/>
  <c r="Y72" i="7"/>
  <c r="AF72" i="7" s="1"/>
  <c r="AM67" i="1" s="1"/>
  <c r="AT67" i="1" s="1"/>
  <c r="Z71" i="7"/>
  <c r="Y71" i="7"/>
  <c r="J66" i="1" s="1"/>
  <c r="Z70" i="7"/>
  <c r="K65" i="1" s="1"/>
  <c r="Y70" i="7"/>
  <c r="AF70" i="7" s="1"/>
  <c r="AM65" i="1" s="1"/>
  <c r="Z69" i="7"/>
  <c r="K64" i="1" s="1"/>
  <c r="Y69" i="7"/>
  <c r="AF69" i="7" s="1"/>
  <c r="AM64" i="1" s="1"/>
  <c r="Z68" i="7"/>
  <c r="K63" i="1" s="1"/>
  <c r="Y68" i="7"/>
  <c r="J63" i="1" s="1"/>
  <c r="AA67" i="7"/>
  <c r="AB67" i="7" s="1"/>
  <c r="M62" i="1" s="1"/>
  <c r="AF67" i="7"/>
  <c r="AA66" i="7"/>
  <c r="AA65" i="7"/>
  <c r="AF65" i="7"/>
  <c r="AA64" i="7"/>
  <c r="J59" i="1"/>
  <c r="AA63" i="7"/>
  <c r="AB63" i="7" s="1"/>
  <c r="M58" i="1" s="1"/>
  <c r="AF63" i="7"/>
  <c r="AM58" i="1" s="1"/>
  <c r="K57" i="1"/>
  <c r="AF62" i="7"/>
  <c r="AM57" i="1" s="1"/>
  <c r="AF60" i="7"/>
  <c r="J54" i="1"/>
  <c r="N53" i="1"/>
  <c r="AF58" i="7"/>
  <c r="AM53" i="1" s="1"/>
  <c r="AT54" i="1" s="1"/>
  <c r="AF57" i="7"/>
  <c r="AM52" i="1" s="1"/>
  <c r="R52" i="1" s="1"/>
  <c r="AF56" i="7"/>
  <c r="AG56" i="7" s="1"/>
  <c r="AN51" i="1" s="1"/>
  <c r="S51" i="1" s="1"/>
  <c r="Z55" i="7"/>
  <c r="AA55" i="7" s="1"/>
  <c r="AB55" i="7" s="1"/>
  <c r="AC55" i="7" s="1"/>
  <c r="N50" i="1" s="1"/>
  <c r="Y55" i="7"/>
  <c r="J50" i="1" s="1"/>
  <c r="Z54" i="7"/>
  <c r="K49" i="1" s="1"/>
  <c r="Y54" i="7"/>
  <c r="AF54" i="7" s="1"/>
  <c r="AM49" i="1" s="1"/>
  <c r="R49" i="1" s="1"/>
  <c r="Z53" i="7"/>
  <c r="K48" i="1" s="1"/>
  <c r="Y53" i="7"/>
  <c r="AF53" i="7" s="1"/>
  <c r="AM48" i="1" s="1"/>
  <c r="Z52" i="7"/>
  <c r="AA52" i="7" s="1"/>
  <c r="Y52" i="7"/>
  <c r="AF52" i="7" s="1"/>
  <c r="Z51" i="7"/>
  <c r="Y51" i="7"/>
  <c r="J46" i="1" s="1"/>
  <c r="Z50" i="7"/>
  <c r="AA50" i="7" s="1"/>
  <c r="L45" i="1" s="1"/>
  <c r="Y50" i="7"/>
  <c r="Z49" i="7"/>
  <c r="Y49" i="7"/>
  <c r="Z48" i="7"/>
  <c r="AA48" i="7" s="1"/>
  <c r="AB48" i="7" s="1"/>
  <c r="AC48" i="7" s="1"/>
  <c r="N43" i="1" s="1"/>
  <c r="Y48" i="7"/>
  <c r="J43" i="1" s="1"/>
  <c r="Z47" i="7"/>
  <c r="Y47" i="7"/>
  <c r="AF47" i="7" s="1"/>
  <c r="Z46" i="7"/>
  <c r="AA46" i="7" s="1"/>
  <c r="AB46" i="7" s="1"/>
  <c r="AC46" i="7" s="1"/>
  <c r="N41" i="1" s="1"/>
  <c r="Y46" i="7"/>
  <c r="AF46" i="7" s="1"/>
  <c r="Z45" i="7"/>
  <c r="K40" i="1" s="1"/>
  <c r="Y45" i="7"/>
  <c r="Z44" i="7"/>
  <c r="AA44" i="7" s="1"/>
  <c r="AB44" i="7" s="1"/>
  <c r="AC44" i="7" s="1"/>
  <c r="N39" i="1" s="1"/>
  <c r="Y44" i="7"/>
  <c r="Z43" i="7"/>
  <c r="AA43" i="7" s="1"/>
  <c r="AB43" i="7" s="1"/>
  <c r="AC43" i="7" s="1"/>
  <c r="N38" i="1" s="1"/>
  <c r="Y43" i="7"/>
  <c r="J38" i="1" s="1"/>
  <c r="Z42" i="7"/>
  <c r="AA42" i="7" s="1"/>
  <c r="AB42" i="7" s="1"/>
  <c r="AC42" i="7" s="1"/>
  <c r="N37" i="1" s="1"/>
  <c r="Y42" i="7"/>
  <c r="AF42" i="7" s="1"/>
  <c r="Z41" i="7"/>
  <c r="K36" i="1" s="1"/>
  <c r="Y41" i="7"/>
  <c r="AF41" i="7" s="1"/>
  <c r="Z40" i="7"/>
  <c r="AA40" i="7" s="1"/>
  <c r="AB40" i="7" s="1"/>
  <c r="AC40" i="7" s="1"/>
  <c r="N35" i="1" s="1"/>
  <c r="Y40" i="7"/>
  <c r="AF40" i="7" s="1"/>
  <c r="AM35" i="1" s="1"/>
  <c r="Z39" i="7"/>
  <c r="AA39" i="7" s="1"/>
  <c r="AB39" i="7" s="1"/>
  <c r="AC39" i="7" s="1"/>
  <c r="N34" i="1" s="1"/>
  <c r="Y39" i="7"/>
  <c r="J34" i="1" s="1"/>
  <c r="Z38" i="7"/>
  <c r="AA38" i="7" s="1"/>
  <c r="L33" i="1" s="1"/>
  <c r="Y38" i="7"/>
  <c r="Z37" i="7"/>
  <c r="AA37" i="7" s="1"/>
  <c r="AB37" i="7" s="1"/>
  <c r="AC37" i="7" s="1"/>
  <c r="N32" i="1" s="1"/>
  <c r="Y37" i="7"/>
  <c r="Z36" i="7"/>
  <c r="K31" i="1" s="1"/>
  <c r="Y36" i="7"/>
  <c r="AF36" i="7" s="1"/>
  <c r="AM31" i="1" s="1"/>
  <c r="AT31" i="1" s="1"/>
  <c r="Z35" i="7"/>
  <c r="AA35" i="7" s="1"/>
  <c r="AB35" i="7" s="1"/>
  <c r="AC35" i="7" s="1"/>
  <c r="N30" i="1" s="1"/>
  <c r="Y35" i="7"/>
  <c r="AF35" i="7" s="1"/>
  <c r="Z34" i="7"/>
  <c r="AA34" i="7" s="1"/>
  <c r="Y34" i="7"/>
  <c r="AF34" i="7" s="1"/>
  <c r="Z33" i="7"/>
  <c r="AA33" i="7" s="1"/>
  <c r="AB33" i="7" s="1"/>
  <c r="AC33" i="7" s="1"/>
  <c r="N28" i="1" s="1"/>
  <c r="Y33" i="7"/>
  <c r="AF33" i="7" s="1"/>
  <c r="Z32" i="7"/>
  <c r="AA32" i="7" s="1"/>
  <c r="Y32" i="7"/>
  <c r="AF32" i="7" s="1"/>
  <c r="AM27" i="1" s="1"/>
  <c r="Z31" i="7"/>
  <c r="AA31" i="7" s="1"/>
  <c r="AB31" i="7" s="1"/>
  <c r="Y31" i="7"/>
  <c r="AF31" i="7" s="1"/>
  <c r="AG31" i="7" s="1"/>
  <c r="Z30" i="7"/>
  <c r="AA30" i="7" s="1"/>
  <c r="AB30" i="7" s="1"/>
  <c r="Y30" i="7"/>
  <c r="AF30" i="7" s="1"/>
  <c r="AM25" i="1" s="1"/>
  <c r="AT25" i="1" s="1"/>
  <c r="Z29" i="7"/>
  <c r="AA29" i="7" s="1"/>
  <c r="Y29" i="7"/>
  <c r="AF29" i="7" s="1"/>
  <c r="AM24" i="1" s="1"/>
  <c r="Z28" i="7"/>
  <c r="K23" i="1" s="1"/>
  <c r="Y28" i="7"/>
  <c r="AF28" i="7" s="1"/>
  <c r="Z27" i="7"/>
  <c r="K22" i="1" s="1"/>
  <c r="Y27" i="7"/>
  <c r="Z26" i="7"/>
  <c r="AA26" i="7" s="1"/>
  <c r="Y26" i="7"/>
  <c r="AF26" i="7" s="1"/>
  <c r="Z25" i="7"/>
  <c r="AA25" i="7" s="1"/>
  <c r="L20" i="1" s="1"/>
  <c r="Y25" i="7"/>
  <c r="AF25" i="7" s="1"/>
  <c r="AM20" i="1" s="1"/>
  <c r="R20" i="1" s="1"/>
  <c r="Z24" i="7"/>
  <c r="K19" i="1" s="1"/>
  <c r="Y24" i="7"/>
  <c r="AF24" i="7" s="1"/>
  <c r="Z23" i="7"/>
  <c r="Y23" i="7"/>
  <c r="Z22" i="7"/>
  <c r="Y22" i="7"/>
  <c r="AF22" i="7" s="1"/>
  <c r="AM17" i="1" s="1"/>
  <c r="AT18" i="1" s="1"/>
  <c r="Z21" i="7"/>
  <c r="K16" i="1" s="1"/>
  <c r="Y21" i="7"/>
  <c r="AF21" i="7" s="1"/>
  <c r="AM16" i="1" s="1"/>
  <c r="Z20" i="7"/>
  <c r="AA20" i="7" s="1"/>
  <c r="Y20" i="7"/>
  <c r="Z19" i="7"/>
  <c r="Z17" i="7" s="1"/>
  <c r="K12" i="1" s="1"/>
  <c r="Y19" i="7"/>
  <c r="J14" i="1" s="1"/>
  <c r="Z18" i="7"/>
  <c r="AA18" i="7" s="1"/>
  <c r="L13" i="1" s="1"/>
  <c r="Y18" i="7"/>
  <c r="J13" i="1" s="1"/>
  <c r="AE17" i="7"/>
  <c r="AE16" i="7"/>
  <c r="AE103" i="7" s="1"/>
  <c r="Z15" i="7"/>
  <c r="K10" i="1" s="1"/>
  <c r="Y15" i="7"/>
  <c r="Y102" i="7" s="1"/>
  <c r="Z14" i="7"/>
  <c r="AA14" i="7" s="1"/>
  <c r="Y14" i="7"/>
  <c r="J9" i="1" s="1"/>
  <c r="Z13" i="7"/>
  <c r="K8" i="1" s="1"/>
  <c r="Y13" i="7"/>
  <c r="AF13" i="7" s="1"/>
  <c r="AM8" i="1" s="1"/>
  <c r="R8" i="1" s="1"/>
  <c r="Z12" i="7"/>
  <c r="Z99" i="7" s="1"/>
  <c r="K93" i="1" s="1"/>
  <c r="Y12" i="7"/>
  <c r="AF12" i="7" s="1"/>
  <c r="AM7" i="1" s="1"/>
  <c r="AT7" i="1" s="1"/>
  <c r="BA7" i="1" s="1"/>
  <c r="CL7" i="1" s="1"/>
  <c r="AF7" i="3" s="1"/>
  <c r="AE11" i="7"/>
  <c r="AE10" i="7"/>
  <c r="Z9" i="7"/>
  <c r="Z96" i="7" s="1"/>
  <c r="K90" i="1" s="1"/>
  <c r="Y9" i="7"/>
  <c r="AF9" i="7" s="1"/>
  <c r="AM4" i="1" s="1"/>
  <c r="Z8" i="7"/>
  <c r="Z95" i="7" s="1"/>
  <c r="K89" i="1" s="1"/>
  <c r="Y8" i="7"/>
  <c r="J3" i="1" s="1"/>
  <c r="AL106" i="1"/>
  <c r="Q106" i="1" s="1"/>
  <c r="AL105" i="1"/>
  <c r="AS105" i="1" s="1"/>
  <c r="AL104" i="1"/>
  <c r="Q104" i="1" s="1"/>
  <c r="AL103" i="1"/>
  <c r="AL102" i="1"/>
  <c r="N102" i="1"/>
  <c r="M102" i="1"/>
  <c r="L102" i="1"/>
  <c r="AL101" i="1"/>
  <c r="N101" i="1"/>
  <c r="M101" i="1"/>
  <c r="L101" i="1"/>
  <c r="AL100" i="1"/>
  <c r="P100" i="1"/>
  <c r="P99" i="1"/>
  <c r="AL96" i="1"/>
  <c r="P96" i="1"/>
  <c r="AL95" i="1"/>
  <c r="P95" i="1"/>
  <c r="P94" i="1"/>
  <c r="P93" i="1"/>
  <c r="P90" i="1"/>
  <c r="P89" i="1"/>
  <c r="AL88" i="1"/>
  <c r="AL87" i="1"/>
  <c r="Q87" i="1" s="1"/>
  <c r="X88" i="1" s="1"/>
  <c r="AL86" i="1"/>
  <c r="AL85" i="1"/>
  <c r="AL84" i="1"/>
  <c r="Q84" i="1" s="1"/>
  <c r="N84" i="1"/>
  <c r="M84" i="1"/>
  <c r="L84" i="1"/>
  <c r="AL83" i="1"/>
  <c r="N83" i="1"/>
  <c r="M83" i="1"/>
  <c r="L83" i="1"/>
  <c r="P82" i="1"/>
  <c r="P81" i="1"/>
  <c r="P78" i="1"/>
  <c r="AL77" i="1"/>
  <c r="Q77" i="1" s="1"/>
  <c r="P77" i="1"/>
  <c r="AL76" i="1"/>
  <c r="Q76" i="1" s="1"/>
  <c r="P76" i="1"/>
  <c r="P75" i="1"/>
  <c r="P72" i="1"/>
  <c r="AL71" i="1"/>
  <c r="AS72" i="1" s="1"/>
  <c r="P71" i="1"/>
  <c r="AL70" i="1"/>
  <c r="Q70" i="1" s="1"/>
  <c r="AL69" i="1"/>
  <c r="AS69" i="1" s="1"/>
  <c r="AL68" i="1"/>
  <c r="AL67" i="1"/>
  <c r="Q67" i="1" s="1"/>
  <c r="AL66" i="1"/>
  <c r="Q66" i="1" s="1"/>
  <c r="AL65" i="1"/>
  <c r="AL64" i="1"/>
  <c r="Q64" i="1" s="1"/>
  <c r="AL63" i="1"/>
  <c r="AL62" i="1"/>
  <c r="Q62" i="1" s="1"/>
  <c r="AL61" i="1"/>
  <c r="AL60" i="1"/>
  <c r="AL59" i="1"/>
  <c r="K59" i="1"/>
  <c r="AL58" i="1"/>
  <c r="AL57" i="1"/>
  <c r="AS57" i="1" s="1"/>
  <c r="AL56" i="1"/>
  <c r="Q56" i="1" s="1"/>
  <c r="AL55" i="1"/>
  <c r="AS56" i="1" s="1"/>
  <c r="AL54" i="1"/>
  <c r="AL53" i="1"/>
  <c r="AS53" i="1" s="1"/>
  <c r="AZ53" i="1" s="1"/>
  <c r="CK53" i="1" s="1"/>
  <c r="AL52" i="1"/>
  <c r="AL51" i="1"/>
  <c r="AL50" i="1"/>
  <c r="Q50" i="1" s="1"/>
  <c r="AL49" i="1"/>
  <c r="AS49" i="1" s="1"/>
  <c r="AL48" i="1"/>
  <c r="AL47" i="1"/>
  <c r="AL46" i="1"/>
  <c r="Q46" i="1" s="1"/>
  <c r="AL45" i="1"/>
  <c r="AL44" i="1"/>
  <c r="Q44" i="1" s="1"/>
  <c r="AL43" i="1"/>
  <c r="AL42" i="1"/>
  <c r="Q42" i="1" s="1"/>
  <c r="AL41" i="1"/>
  <c r="AS42" i="1" s="1"/>
  <c r="AL40" i="1"/>
  <c r="AL39" i="1"/>
  <c r="AS40" i="1" s="1"/>
  <c r="AL38" i="1"/>
  <c r="AL37" i="1"/>
  <c r="Q37" i="1" s="1"/>
  <c r="X37" i="1" s="1"/>
  <c r="AL36" i="1"/>
  <c r="Q36" i="1" s="1"/>
  <c r="AL35" i="1"/>
  <c r="AL34" i="1"/>
  <c r="AL33" i="1"/>
  <c r="AS34" i="1" s="1"/>
  <c r="AL32" i="1"/>
  <c r="AL31" i="1"/>
  <c r="AS32" i="1" s="1"/>
  <c r="AL30" i="1"/>
  <c r="Q30" i="1" s="1"/>
  <c r="AL29" i="1"/>
  <c r="AS29" i="1" s="1"/>
  <c r="AL28" i="1"/>
  <c r="Q28" i="1" s="1"/>
  <c r="AL27" i="1"/>
  <c r="AL26" i="1"/>
  <c r="Q26" i="1" s="1"/>
  <c r="AL25" i="1"/>
  <c r="AL24" i="1"/>
  <c r="Q24" i="1" s="1"/>
  <c r="AL23" i="1"/>
  <c r="AS24" i="1" s="1"/>
  <c r="AL22" i="1"/>
  <c r="Q22" i="1" s="1"/>
  <c r="AL21" i="1"/>
  <c r="Q21" i="1" s="1"/>
  <c r="AL20" i="1"/>
  <c r="Q20" i="1" s="1"/>
  <c r="AL19" i="1"/>
  <c r="AL18" i="1"/>
  <c r="AL17" i="1"/>
  <c r="Q17" i="1" s="1"/>
  <c r="AL16" i="1"/>
  <c r="AL15" i="1"/>
  <c r="AL14" i="1"/>
  <c r="Q14" i="1" s="1"/>
  <c r="AL13" i="1"/>
  <c r="Q13" i="1" s="1"/>
  <c r="X13" i="1" s="1"/>
  <c r="P12" i="1"/>
  <c r="P11" i="1"/>
  <c r="AL10" i="1"/>
  <c r="AL9" i="1"/>
  <c r="AS9" i="1" s="1"/>
  <c r="AL8" i="1"/>
  <c r="AL7" i="1"/>
  <c r="AS7" i="1" s="1"/>
  <c r="P6" i="1"/>
  <c r="P5" i="1"/>
  <c r="AL4" i="1"/>
  <c r="Q4" i="1" s="1"/>
  <c r="AL3" i="1"/>
  <c r="AS4" i="1" s="1"/>
  <c r="J25" i="1" l="1"/>
  <c r="AM105" i="1"/>
  <c r="M28" i="1"/>
  <c r="K3" i="1"/>
  <c r="L43" i="1"/>
  <c r="AG52" i="7"/>
  <c r="AN47" i="1" s="1"/>
  <c r="AU47" i="1" s="1"/>
  <c r="BB47" i="1" s="1"/>
  <c r="CM47" i="1" s="1"/>
  <c r="P15" i="12"/>
  <c r="P109" i="12"/>
  <c r="Q109" i="12" s="1"/>
  <c r="R109" i="12" s="1"/>
  <c r="P8" i="12"/>
  <c r="R44" i="12"/>
  <c r="Q95" i="12"/>
  <c r="R95" i="12" s="1"/>
  <c r="P12" i="12"/>
  <c r="P14" i="12"/>
  <c r="P19" i="12"/>
  <c r="P89" i="12"/>
  <c r="Q89" i="12" s="1"/>
  <c r="R89" i="12" s="1"/>
  <c r="R54" i="12"/>
  <c r="P18" i="12"/>
  <c r="P108" i="12"/>
  <c r="Q108" i="12" s="1"/>
  <c r="R108" i="12" s="1"/>
  <c r="L34" i="1"/>
  <c r="L38" i="1"/>
  <c r="M38" i="1"/>
  <c r="J23" i="1"/>
  <c r="K34" i="1"/>
  <c r="K62" i="1"/>
  <c r="J52" i="1"/>
  <c r="K58" i="1"/>
  <c r="K26" i="1"/>
  <c r="J48" i="1"/>
  <c r="L58" i="1"/>
  <c r="K38" i="1"/>
  <c r="J103" i="1"/>
  <c r="K13" i="1"/>
  <c r="Z86" i="7"/>
  <c r="K81" i="1" s="1"/>
  <c r="J26" i="1"/>
  <c r="J37" i="1"/>
  <c r="J58" i="1"/>
  <c r="J7" i="1"/>
  <c r="L103" i="1"/>
  <c r="K41" i="1"/>
  <c r="L104" i="1"/>
  <c r="K28" i="1"/>
  <c r="K88" i="1"/>
  <c r="K103" i="1"/>
  <c r="AG33" i="7"/>
  <c r="AN28" i="1" s="1"/>
  <c r="K15" i="1"/>
  <c r="K25" i="1"/>
  <c r="L41" i="1"/>
  <c r="J16" i="1"/>
  <c r="AG74" i="7"/>
  <c r="AN69" i="1" s="1"/>
  <c r="M104" i="1"/>
  <c r="L37" i="1"/>
  <c r="AB94" i="7"/>
  <c r="M88" i="1" s="1"/>
  <c r="L88" i="1"/>
  <c r="AA21" i="7"/>
  <c r="AF94" i="7"/>
  <c r="AG94" i="7" s="1"/>
  <c r="K24" i="1"/>
  <c r="M41" i="1"/>
  <c r="K51" i="1"/>
  <c r="J55" i="1"/>
  <c r="J67" i="1"/>
  <c r="K85" i="1"/>
  <c r="K37" i="1"/>
  <c r="K55" i="1"/>
  <c r="J64" i="1"/>
  <c r="K104" i="1"/>
  <c r="AG21" i="7"/>
  <c r="AN16" i="1" s="1"/>
  <c r="BZ16" i="1" s="1"/>
  <c r="AF43" i="7"/>
  <c r="AG43" i="7" s="1"/>
  <c r="M43" i="1"/>
  <c r="AM28" i="1"/>
  <c r="R28" i="1" s="1"/>
  <c r="BG28" i="1" s="1"/>
  <c r="J41" i="1"/>
  <c r="BY65" i="1"/>
  <c r="J69" i="1"/>
  <c r="AG42" i="7"/>
  <c r="AH42" i="7" s="1"/>
  <c r="AI42" i="7" s="1"/>
  <c r="AG73" i="7"/>
  <c r="AN68" i="1" s="1"/>
  <c r="S68" i="1" s="1"/>
  <c r="AB91" i="7"/>
  <c r="AC91" i="7" s="1"/>
  <c r="N85" i="1" s="1"/>
  <c r="L85" i="1"/>
  <c r="AB29" i="7"/>
  <c r="AC29" i="7" s="1"/>
  <c r="N24" i="1" s="1"/>
  <c r="L24" i="1"/>
  <c r="L59" i="1"/>
  <c r="AB64" i="7"/>
  <c r="AC64" i="7" s="1"/>
  <c r="N59" i="1" s="1"/>
  <c r="AB72" i="7"/>
  <c r="AC72" i="7" s="1"/>
  <c r="N67" i="1" s="1"/>
  <c r="L67" i="1"/>
  <c r="AB26" i="7"/>
  <c r="AC26" i="7" s="1"/>
  <c r="N21" i="1" s="1"/>
  <c r="L21" i="1"/>
  <c r="J4" i="1"/>
  <c r="AA12" i="7"/>
  <c r="L7" i="1" s="1"/>
  <c r="AA28" i="7"/>
  <c r="AG72" i="7"/>
  <c r="J27" i="1"/>
  <c r="M35" i="1"/>
  <c r="K39" i="1"/>
  <c r="AA19" i="7"/>
  <c r="L14" i="1" s="1"/>
  <c r="J17" i="1"/>
  <c r="L32" i="1"/>
  <c r="AF64" i="7"/>
  <c r="K21" i="1"/>
  <c r="Z11" i="7"/>
  <c r="Z79" i="7" s="1"/>
  <c r="K74" i="1" s="1"/>
  <c r="AA36" i="7"/>
  <c r="AA45" i="7"/>
  <c r="L40" i="1" s="1"/>
  <c r="AF59" i="7"/>
  <c r="AM54" i="1" s="1"/>
  <c r="R54" i="1" s="1"/>
  <c r="Z80" i="7"/>
  <c r="K75" i="1" s="1"/>
  <c r="J20" i="1"/>
  <c r="AA69" i="7"/>
  <c r="AB69" i="7" s="1"/>
  <c r="AC69" i="7" s="1"/>
  <c r="N64" i="1" s="1"/>
  <c r="K4" i="1"/>
  <c r="K20" i="1"/>
  <c r="AA9" i="7"/>
  <c r="AA96" i="7" s="1"/>
  <c r="L90" i="1" s="1"/>
  <c r="K32" i="1"/>
  <c r="AF51" i="7"/>
  <c r="AM46" i="1" s="1"/>
  <c r="BY46" i="1" s="1"/>
  <c r="Z46" i="3" s="1"/>
  <c r="J21" i="1"/>
  <c r="K27" i="1"/>
  <c r="K52" i="1"/>
  <c r="J87" i="1"/>
  <c r="AF48" i="7"/>
  <c r="AM43" i="1" s="1"/>
  <c r="AT43" i="1" s="1"/>
  <c r="AF55" i="7"/>
  <c r="AM50" i="1" s="1"/>
  <c r="R50" i="1" s="1"/>
  <c r="BG50" i="1" s="1"/>
  <c r="J31" i="1"/>
  <c r="K33" i="1"/>
  <c r="J36" i="1"/>
  <c r="K61" i="1"/>
  <c r="K67" i="1"/>
  <c r="J104" i="1"/>
  <c r="AC63" i="7"/>
  <c r="N58" i="1" s="1"/>
  <c r="AF68" i="7"/>
  <c r="AG68" i="7" s="1"/>
  <c r="AF71" i="7"/>
  <c r="AM66" i="1" s="1"/>
  <c r="R66" i="1" s="1"/>
  <c r="BG66" i="1" s="1"/>
  <c r="AG28" i="7"/>
  <c r="AN23" i="1" s="1"/>
  <c r="AU24" i="1" s="1"/>
  <c r="J30" i="1"/>
  <c r="J10" i="1"/>
  <c r="M30" i="1"/>
  <c r="L39" i="1"/>
  <c r="J49" i="1"/>
  <c r="K7" i="1"/>
  <c r="J24" i="1"/>
  <c r="K43" i="1"/>
  <c r="J53" i="1"/>
  <c r="K56" i="1"/>
  <c r="J65" i="1"/>
  <c r="J70" i="1"/>
  <c r="AF39" i="7"/>
  <c r="AM34" i="1" s="1"/>
  <c r="R34" i="1" s="1"/>
  <c r="AG69" i="7"/>
  <c r="L56" i="1"/>
  <c r="AB32" i="7"/>
  <c r="L27" i="1"/>
  <c r="AC110" i="7"/>
  <c r="N103" i="1" s="1"/>
  <c r="M103" i="1"/>
  <c r="AG67" i="7"/>
  <c r="AH67" i="7" s="1"/>
  <c r="AI67" i="7" s="1"/>
  <c r="AP62" i="1" s="1"/>
  <c r="AM62" i="1"/>
  <c r="R62" i="1" s="1"/>
  <c r="BG62" i="1" s="1"/>
  <c r="AC30" i="7"/>
  <c r="N25" i="1" s="1"/>
  <c r="M25" i="1"/>
  <c r="AA101" i="7"/>
  <c r="L95" i="1" s="1"/>
  <c r="AB14" i="7"/>
  <c r="J22" i="1"/>
  <c r="AF27" i="7"/>
  <c r="AG27" i="7" s="1"/>
  <c r="AG63" i="7"/>
  <c r="AB65" i="7"/>
  <c r="AC65" i="7" s="1"/>
  <c r="N60" i="1" s="1"/>
  <c r="L60" i="1"/>
  <c r="AA92" i="7"/>
  <c r="K86" i="1"/>
  <c r="AA113" i="7"/>
  <c r="L106" i="1" s="1"/>
  <c r="AM23" i="1"/>
  <c r="BY23" i="1" s="1"/>
  <c r="Z23" i="3" s="1"/>
  <c r="AM47" i="1"/>
  <c r="AT48" i="1" s="1"/>
  <c r="BA48" i="1" s="1"/>
  <c r="AG9" i="7"/>
  <c r="AG77" i="7" s="1"/>
  <c r="AN72" i="1" s="1"/>
  <c r="S72" i="1" s="1"/>
  <c r="Y100" i="7"/>
  <c r="J94" i="1" s="1"/>
  <c r="J8" i="1"/>
  <c r="AA27" i="7"/>
  <c r="AB34" i="7"/>
  <c r="L29" i="1"/>
  <c r="AF37" i="7"/>
  <c r="J32" i="1"/>
  <c r="AG46" i="7"/>
  <c r="AM41" i="1"/>
  <c r="AT41" i="1" s="1"/>
  <c r="AB52" i="7"/>
  <c r="M47" i="1" s="1"/>
  <c r="L47" i="1"/>
  <c r="AS26" i="1"/>
  <c r="AZ26" i="1" s="1"/>
  <c r="Q25" i="1"/>
  <c r="X26" i="1" s="1"/>
  <c r="AE26" i="1" s="1"/>
  <c r="J29" i="1"/>
  <c r="J62" i="1"/>
  <c r="Z81" i="7"/>
  <c r="K76" i="1" s="1"/>
  <c r="Z100" i="7"/>
  <c r="K94" i="1" s="1"/>
  <c r="AA13" i="7"/>
  <c r="AA15" i="7"/>
  <c r="Z106" i="7"/>
  <c r="K100" i="1" s="1"/>
  <c r="K14" i="1"/>
  <c r="AG35" i="7"/>
  <c r="AF50" i="7"/>
  <c r="J45" i="1"/>
  <c r="AG53" i="7"/>
  <c r="K54" i="1"/>
  <c r="AG111" i="7"/>
  <c r="AC31" i="7"/>
  <c r="N26" i="1" s="1"/>
  <c r="M26" i="1"/>
  <c r="AA71" i="7"/>
  <c r="K66" i="1"/>
  <c r="M34" i="1"/>
  <c r="AA24" i="7"/>
  <c r="AG13" i="7"/>
  <c r="AG81" i="7" s="1"/>
  <c r="AN76" i="1" s="1"/>
  <c r="S76" i="1" s="1"/>
  <c r="AF23" i="7"/>
  <c r="J18" i="1"/>
  <c r="J39" i="1"/>
  <c r="AF44" i="7"/>
  <c r="AM39" i="1" s="1"/>
  <c r="BY39" i="1" s="1"/>
  <c r="Z39" i="3" s="1"/>
  <c r="AA53" i="7"/>
  <c r="AG60" i="7"/>
  <c r="AN55" i="1" s="1"/>
  <c r="AU55" i="1" s="1"/>
  <c r="BB55" i="1" s="1"/>
  <c r="CM55" i="1" s="1"/>
  <c r="AM55" i="1"/>
  <c r="AT56" i="1" s="1"/>
  <c r="CE56" i="1" s="1"/>
  <c r="K30" i="1"/>
  <c r="Q81" i="1"/>
  <c r="X81" i="1" s="1"/>
  <c r="J105" i="1"/>
  <c r="K18" i="1"/>
  <c r="AA23" i="7"/>
  <c r="AA41" i="7"/>
  <c r="AB41" i="7" s="1"/>
  <c r="AA51" i="7"/>
  <c r="K46" i="1"/>
  <c r="AG75" i="7"/>
  <c r="AA112" i="7"/>
  <c r="AH112" i="7" s="1"/>
  <c r="L9" i="1"/>
  <c r="M37" i="1"/>
  <c r="J42" i="1"/>
  <c r="L26" i="1"/>
  <c r="L30" i="1"/>
  <c r="J51" i="1"/>
  <c r="M53" i="1"/>
  <c r="J60" i="1"/>
  <c r="K9" i="1"/>
  <c r="Z82" i="7"/>
  <c r="K77" i="1" s="1"/>
  <c r="AG24" i="7"/>
  <c r="AN19" i="1" s="1"/>
  <c r="AH31" i="7"/>
  <c r="AO26" i="1" s="1"/>
  <c r="T26" i="1" s="1"/>
  <c r="J56" i="1"/>
  <c r="AF61" i="7"/>
  <c r="AA75" i="7"/>
  <c r="K70" i="1"/>
  <c r="Z101" i="7"/>
  <c r="Z107" i="7" s="1"/>
  <c r="K101" i="1" s="1"/>
  <c r="AG110" i="7"/>
  <c r="K60" i="1"/>
  <c r="AB50" i="7"/>
  <c r="BG20" i="1"/>
  <c r="K35" i="1"/>
  <c r="K45" i="1"/>
  <c r="K47" i="1"/>
  <c r="J68" i="1"/>
  <c r="Q71" i="1"/>
  <c r="X72" i="1" s="1"/>
  <c r="AB25" i="7"/>
  <c r="AC25" i="7" s="1"/>
  <c r="N20" i="1" s="1"/>
  <c r="AG29" i="7"/>
  <c r="AN24" i="1" s="1"/>
  <c r="BZ24" i="1" s="1"/>
  <c r="AA68" i="7"/>
  <c r="AG32" i="7"/>
  <c r="AN27" i="1" s="1"/>
  <c r="J35" i="1"/>
  <c r="J47" i="1"/>
  <c r="BY16" i="1"/>
  <c r="Z16" i="3" s="1"/>
  <c r="J28" i="1"/>
  <c r="L35" i="1"/>
  <c r="AM37" i="1"/>
  <c r="AT38" i="1" s="1"/>
  <c r="J57" i="1"/>
  <c r="AG26" i="7"/>
  <c r="Z77" i="7"/>
  <c r="K72" i="1" s="1"/>
  <c r="Q29" i="1"/>
  <c r="X29" i="1" s="1"/>
  <c r="AS70" i="1"/>
  <c r="CE70" i="1" s="1"/>
  <c r="L51" i="1"/>
  <c r="N51" i="1"/>
  <c r="L15" i="1"/>
  <c r="AB20" i="7"/>
  <c r="L52" i="1"/>
  <c r="K50" i="1"/>
  <c r="L50" i="1"/>
  <c r="AS81" i="1"/>
  <c r="AZ81" i="1" s="1"/>
  <c r="CK81" i="1" s="1"/>
  <c r="AE88" i="3" s="1"/>
  <c r="AH56" i="7"/>
  <c r="AO51" i="1" s="1"/>
  <c r="T51" i="1" s="1"/>
  <c r="M50" i="1"/>
  <c r="Q75" i="1"/>
  <c r="X75" i="1" s="1"/>
  <c r="AG57" i="7"/>
  <c r="AH57" i="7" s="1"/>
  <c r="Z87" i="7"/>
  <c r="K82" i="1" s="1"/>
  <c r="AM51" i="1"/>
  <c r="AT51" i="1" s="1"/>
  <c r="AT68" i="1"/>
  <c r="BA68" i="1" s="1"/>
  <c r="Y16" i="7"/>
  <c r="J11" i="1" s="1"/>
  <c r="BY24" i="1"/>
  <c r="AS106" i="1"/>
  <c r="AZ106" i="1" s="1"/>
  <c r="Y108" i="7"/>
  <c r="J96" i="1"/>
  <c r="N55" i="1"/>
  <c r="M55" i="1"/>
  <c r="L55" i="1"/>
  <c r="AA47" i="7"/>
  <c r="K42" i="1"/>
  <c r="AS17" i="1"/>
  <c r="AZ17" i="1" s="1"/>
  <c r="CK17" i="1" s="1"/>
  <c r="AS18" i="1"/>
  <c r="AZ18" i="1" s="1"/>
  <c r="J19" i="1"/>
  <c r="AM19" i="1"/>
  <c r="AT20" i="1" s="1"/>
  <c r="M32" i="1"/>
  <c r="AF38" i="7"/>
  <c r="J33" i="1"/>
  <c r="AA93" i="7"/>
  <c r="AG93" i="7"/>
  <c r="AS25" i="1"/>
  <c r="CE25" i="1" s="1"/>
  <c r="J85" i="1"/>
  <c r="AF100" i="7"/>
  <c r="AM94" i="1" s="1"/>
  <c r="BY94" i="1" s="1"/>
  <c r="AF81" i="7"/>
  <c r="AE85" i="7"/>
  <c r="AE104" i="7"/>
  <c r="Y87" i="7"/>
  <c r="J82" i="1" s="1"/>
  <c r="Y17" i="7"/>
  <c r="Y106" i="7"/>
  <c r="J100" i="1" s="1"/>
  <c r="AF19" i="7"/>
  <c r="J40" i="1"/>
  <c r="AF45" i="7"/>
  <c r="L61" i="1"/>
  <c r="AB66" i="7"/>
  <c r="AT58" i="1"/>
  <c r="BA58" i="1" s="1"/>
  <c r="CL58" i="1" s="1"/>
  <c r="AF58" i="3" s="1"/>
  <c r="AT57" i="1"/>
  <c r="CE57" i="1" s="1"/>
  <c r="AF20" i="7"/>
  <c r="J15" i="1"/>
  <c r="AG41" i="7"/>
  <c r="AM36" i="1"/>
  <c r="R36" i="1" s="1"/>
  <c r="BG36" i="1" s="1"/>
  <c r="J44" i="1"/>
  <c r="AF49" i="7"/>
  <c r="P74" i="1"/>
  <c r="AA22" i="7"/>
  <c r="K17" i="1"/>
  <c r="AA49" i="7"/>
  <c r="K44" i="1"/>
  <c r="AF99" i="7"/>
  <c r="AM93" i="1" s="1"/>
  <c r="BY93" i="1" s="1"/>
  <c r="AF80" i="7"/>
  <c r="AM75" i="1" s="1"/>
  <c r="R75" i="1" s="1"/>
  <c r="AF15" i="7"/>
  <c r="Y83" i="7"/>
  <c r="AG91" i="7"/>
  <c r="AM85" i="1"/>
  <c r="AT86" i="1" s="1"/>
  <c r="AN26" i="1"/>
  <c r="AS30" i="1"/>
  <c r="AZ30" i="1" s="1"/>
  <c r="K53" i="1"/>
  <c r="AG12" i="7"/>
  <c r="AM26" i="1"/>
  <c r="R26" i="1" s="1"/>
  <c r="BG26" i="1" s="1"/>
  <c r="AG34" i="7"/>
  <c r="AM29" i="1"/>
  <c r="AE84" i="7"/>
  <c r="AS13" i="1"/>
  <c r="AZ13" i="1" s="1"/>
  <c r="CK13" i="1" s="1"/>
  <c r="AM30" i="1"/>
  <c r="R30" i="1" s="1"/>
  <c r="L53" i="1"/>
  <c r="AE98" i="7"/>
  <c r="AE79" i="7"/>
  <c r="AF14" i="7"/>
  <c r="Y82" i="7"/>
  <c r="Y105" i="7"/>
  <c r="J99" i="1" s="1"/>
  <c r="Y86" i="7"/>
  <c r="J81" i="1" s="1"/>
  <c r="AF18" i="7"/>
  <c r="AG47" i="7"/>
  <c r="L28" i="1"/>
  <c r="AM42" i="1"/>
  <c r="BY42" i="1" s="1"/>
  <c r="Z42" i="3" s="1"/>
  <c r="L62" i="1"/>
  <c r="R68" i="1"/>
  <c r="AE78" i="7"/>
  <c r="AE97" i="7"/>
  <c r="AB38" i="7"/>
  <c r="AC67" i="7"/>
  <c r="AA70" i="7"/>
  <c r="AG70" i="7"/>
  <c r="AA73" i="7"/>
  <c r="K68" i="1"/>
  <c r="AN105" i="1"/>
  <c r="BZ105" i="1" s="1"/>
  <c r="Y99" i="7"/>
  <c r="J93" i="1" s="1"/>
  <c r="Y80" i="7"/>
  <c r="J75" i="1" s="1"/>
  <c r="AG62" i="7"/>
  <c r="AF92" i="7"/>
  <c r="J86" i="1"/>
  <c r="Y101" i="7"/>
  <c r="AF113" i="7"/>
  <c r="J106" i="1"/>
  <c r="AM21" i="1"/>
  <c r="R21" i="1" s="1"/>
  <c r="BG21" i="1" s="1"/>
  <c r="L25" i="1"/>
  <c r="K29" i="1"/>
  <c r="M39" i="1"/>
  <c r="Z104" i="7"/>
  <c r="K98" i="1" s="1"/>
  <c r="Z85" i="7"/>
  <c r="K80" i="1" s="1"/>
  <c r="AA17" i="7"/>
  <c r="AG65" i="7"/>
  <c r="AM60" i="1"/>
  <c r="BY60" i="1" s="1"/>
  <c r="Z60" i="3" s="1"/>
  <c r="AA74" i="7"/>
  <c r="K69" i="1"/>
  <c r="Q72" i="1"/>
  <c r="Z76" i="7"/>
  <c r="K71" i="1" s="1"/>
  <c r="Z10" i="7"/>
  <c r="AA8" i="7"/>
  <c r="AF77" i="7"/>
  <c r="AF11" i="7"/>
  <c r="AM6" i="1" s="1"/>
  <c r="R6" i="1" s="1"/>
  <c r="AG25" i="7"/>
  <c r="AG58" i="7"/>
  <c r="AF66" i="7"/>
  <c r="J61" i="1"/>
  <c r="Y81" i="7"/>
  <c r="J76" i="1" s="1"/>
  <c r="AF96" i="7"/>
  <c r="AM90" i="1" s="1"/>
  <c r="R90" i="1" s="1"/>
  <c r="Y76" i="7"/>
  <c r="J71" i="1" s="1"/>
  <c r="Y95" i="7"/>
  <c r="J89" i="1" s="1"/>
  <c r="AF8" i="7"/>
  <c r="Y96" i="7"/>
  <c r="J90" i="1" s="1"/>
  <c r="Y77" i="7"/>
  <c r="J72" i="1" s="1"/>
  <c r="Y10" i="7"/>
  <c r="Y11" i="7"/>
  <c r="AG22" i="7"/>
  <c r="BY64" i="1"/>
  <c r="Z64" i="3" s="1"/>
  <c r="Z102" i="7"/>
  <c r="Z83" i="7"/>
  <c r="Z105" i="7"/>
  <c r="K99" i="1" s="1"/>
  <c r="Z16" i="7"/>
  <c r="AG30" i="7"/>
  <c r="AA82" i="7"/>
  <c r="L77" i="1" s="1"/>
  <c r="AA86" i="7"/>
  <c r="L81" i="1" s="1"/>
  <c r="AA105" i="7"/>
  <c r="L99" i="1" s="1"/>
  <c r="AB18" i="7"/>
  <c r="AA54" i="7"/>
  <c r="AG54" i="7"/>
  <c r="AG36" i="7"/>
  <c r="AG40" i="7"/>
  <c r="Q57" i="1"/>
  <c r="X57" i="1" s="1"/>
  <c r="AS10" i="1"/>
  <c r="AZ10" i="1" s="1"/>
  <c r="Q33" i="1"/>
  <c r="AS37" i="1"/>
  <c r="AZ37" i="1" s="1"/>
  <c r="CK37" i="1" s="1"/>
  <c r="AS50" i="1"/>
  <c r="AZ50" i="1" s="1"/>
  <c r="R17" i="1"/>
  <c r="Y17" i="1" s="1"/>
  <c r="BY25" i="1"/>
  <c r="Z25" i="3" s="1"/>
  <c r="R7" i="1"/>
  <c r="Y7" i="1" s="1"/>
  <c r="AT17" i="1"/>
  <c r="BA17" i="1" s="1"/>
  <c r="CL17" i="1" s="1"/>
  <c r="AF17" i="3" s="1"/>
  <c r="AS33" i="1"/>
  <c r="AE37" i="1"/>
  <c r="BS37" i="1" s="1"/>
  <c r="O37" i="3" s="1"/>
  <c r="AS38" i="1"/>
  <c r="Q102" i="1"/>
  <c r="BY57" i="1"/>
  <c r="AT8" i="1"/>
  <c r="R57" i="1"/>
  <c r="Y57" i="1" s="1"/>
  <c r="AS14" i="1"/>
  <c r="AZ14" i="1" s="1"/>
  <c r="AS21" i="1"/>
  <c r="AZ21" i="1" s="1"/>
  <c r="CK21" i="1" s="1"/>
  <c r="X38" i="1"/>
  <c r="Q49" i="1"/>
  <c r="X50" i="1" s="1"/>
  <c r="X21" i="1"/>
  <c r="AE21" i="1" s="1"/>
  <c r="BS21" i="1" s="1"/>
  <c r="O21" i="3" s="1"/>
  <c r="X22" i="1"/>
  <c r="AE22" i="1" s="1"/>
  <c r="Q52" i="1"/>
  <c r="BG52" i="1" s="1"/>
  <c r="BY52" i="1"/>
  <c r="Z52" i="3" s="1"/>
  <c r="Q54" i="1"/>
  <c r="AL12" i="1"/>
  <c r="Q12" i="1" s="1"/>
  <c r="Q10" i="1"/>
  <c r="R31" i="1"/>
  <c r="AS85" i="1"/>
  <c r="AZ85" i="1" s="1"/>
  <c r="CK85" i="1" s="1"/>
  <c r="AE92" i="3" s="1"/>
  <c r="Q85" i="1"/>
  <c r="BY35" i="1"/>
  <c r="Z35" i="3" s="1"/>
  <c r="R35" i="1"/>
  <c r="AZ40" i="1"/>
  <c r="Q40" i="1"/>
  <c r="AS46" i="1"/>
  <c r="Q45" i="1"/>
  <c r="X45" i="1" s="1"/>
  <c r="AS45" i="1"/>
  <c r="AZ45" i="1" s="1"/>
  <c r="CK45" i="1" s="1"/>
  <c r="R58" i="1"/>
  <c r="Q59" i="1"/>
  <c r="X60" i="1" s="1"/>
  <c r="AS59" i="1"/>
  <c r="AZ59" i="1" s="1"/>
  <c r="CK59" i="1" s="1"/>
  <c r="CE7" i="1"/>
  <c r="Q38" i="1"/>
  <c r="Y87" i="1"/>
  <c r="AF87" i="1" s="1"/>
  <c r="BT87" i="1" s="1"/>
  <c r="Y88" i="1"/>
  <c r="BM88" i="1" s="1"/>
  <c r="AS101" i="1"/>
  <c r="AZ101" i="1" s="1"/>
  <c r="CK101" i="1" s="1"/>
  <c r="AE115" i="3" s="1"/>
  <c r="AS65" i="1"/>
  <c r="AZ65" i="1" s="1"/>
  <c r="CK65" i="1" s="1"/>
  <c r="Q65" i="1"/>
  <c r="AS66" i="1"/>
  <c r="AZ66" i="1" s="1"/>
  <c r="AS86" i="1"/>
  <c r="AZ86" i="1" s="1"/>
  <c r="BY17" i="1"/>
  <c r="Z17" i="3" s="1"/>
  <c r="AT35" i="1"/>
  <c r="BA35" i="1" s="1"/>
  <c r="CL35" i="1" s="1"/>
  <c r="AF35" i="3" s="1"/>
  <c r="AS41" i="1"/>
  <c r="Q41" i="1"/>
  <c r="BY53" i="1"/>
  <c r="AS54" i="1"/>
  <c r="AZ54" i="1" s="1"/>
  <c r="Q53" i="1"/>
  <c r="Q86" i="1"/>
  <c r="Q101" i="1"/>
  <c r="X102" i="1" s="1"/>
  <c r="X68" i="1"/>
  <c r="X67" i="1"/>
  <c r="AE67" i="1" s="1"/>
  <c r="BS67" i="1" s="1"/>
  <c r="O67" i="3" s="1"/>
  <c r="AS22" i="1"/>
  <c r="AZ22" i="1" s="1"/>
  <c r="BY48" i="1"/>
  <c r="Z48" i="3" s="1"/>
  <c r="AU52" i="1"/>
  <c r="AU51" i="1"/>
  <c r="AZ57" i="1"/>
  <c r="CK57" i="1" s="1"/>
  <c r="AS58" i="1"/>
  <c r="BY67" i="1"/>
  <c r="Z67" i="3" s="1"/>
  <c r="AS67" i="1"/>
  <c r="BY69" i="1"/>
  <c r="Z69" i="3" s="1"/>
  <c r="BY87" i="1"/>
  <c r="AS87" i="1"/>
  <c r="AT104" i="1"/>
  <c r="AT103" i="1"/>
  <c r="BY105" i="1"/>
  <c r="BA25" i="1"/>
  <c r="CL25" i="1" s="1"/>
  <c r="AF25" i="3" s="1"/>
  <c r="R67" i="1"/>
  <c r="AS75" i="1"/>
  <c r="AZ75" i="1" s="1"/>
  <c r="CK75" i="1" s="1"/>
  <c r="AE82" i="3" s="1"/>
  <c r="AS77" i="1"/>
  <c r="AZ77" i="1" s="1"/>
  <c r="CK77" i="1" s="1"/>
  <c r="AE84" i="3" s="1"/>
  <c r="AS78" i="1"/>
  <c r="AZ78" i="1" s="1"/>
  <c r="AT87" i="1"/>
  <c r="AT88" i="1"/>
  <c r="AS71" i="1"/>
  <c r="AZ71" i="1" s="1"/>
  <c r="CK71" i="1" s="1"/>
  <c r="AE78" i="3" s="1"/>
  <c r="AZ72" i="1"/>
  <c r="AZ76" i="1"/>
  <c r="AZ9" i="1"/>
  <c r="CK9" i="1" s="1"/>
  <c r="AZ56" i="1"/>
  <c r="CK56" i="1" s="1"/>
  <c r="AZ24" i="1"/>
  <c r="Y50" i="1"/>
  <c r="Y49" i="1"/>
  <c r="AF49" i="1" s="1"/>
  <c r="BT49" i="1" s="1"/>
  <c r="AS15" i="1"/>
  <c r="Q15" i="1"/>
  <c r="Y103" i="1"/>
  <c r="AF103" i="1" s="1"/>
  <c r="BT103" i="1" s="1"/>
  <c r="Y104" i="1"/>
  <c r="Q3" i="1"/>
  <c r="AS3" i="1"/>
  <c r="AZ3" i="1" s="1"/>
  <c r="CK3" i="1" s="1"/>
  <c r="AE3" i="3" s="1"/>
  <c r="R4" i="1"/>
  <c r="BG4" i="1" s="1"/>
  <c r="BY8" i="1"/>
  <c r="Z8" i="3" s="1"/>
  <c r="R16" i="1"/>
  <c r="BY20" i="1"/>
  <c r="Z20" i="3" s="1"/>
  <c r="AT28" i="1"/>
  <c r="AZ32" i="1"/>
  <c r="R48" i="1"/>
  <c r="AT49" i="1"/>
  <c r="CE49" i="1" s="1"/>
  <c r="BY49" i="1"/>
  <c r="Z49" i="3" s="1"/>
  <c r="AL5" i="1"/>
  <c r="AL6" i="1"/>
  <c r="BY7" i="1"/>
  <c r="Z7" i="3" s="1"/>
  <c r="AE13" i="1"/>
  <c r="BS13" i="1" s="1"/>
  <c r="O13" i="3" s="1"/>
  <c r="R25" i="1"/>
  <c r="BA31" i="1"/>
  <c r="CL31" i="1" s="1"/>
  <c r="AF31" i="3" s="1"/>
  <c r="AZ49" i="1"/>
  <c r="CK49" i="1" s="1"/>
  <c r="BG70" i="1"/>
  <c r="BG87" i="1"/>
  <c r="X87" i="1"/>
  <c r="P92" i="1"/>
  <c r="AS47" i="1"/>
  <c r="Q47" i="1"/>
  <c r="BY4" i="1"/>
  <c r="Z4" i="3" s="1"/>
  <c r="AT50" i="1"/>
  <c r="BY58" i="1"/>
  <c r="Z58" i="3" s="1"/>
  <c r="AS23" i="1"/>
  <c r="Q23" i="1"/>
  <c r="AS39" i="1"/>
  <c r="Q39" i="1"/>
  <c r="AZ7" i="1"/>
  <c r="CK7" i="1" s="1"/>
  <c r="Q9" i="1"/>
  <c r="Q16" i="1"/>
  <c r="X17" i="1"/>
  <c r="AE17" i="1" s="1"/>
  <c r="BS17" i="1" s="1"/>
  <c r="O17" i="3" s="1"/>
  <c r="X18" i="1"/>
  <c r="R24" i="1"/>
  <c r="BG24" i="1" s="1"/>
  <c r="R27" i="1"/>
  <c r="Q32" i="1"/>
  <c r="AT36" i="1"/>
  <c r="Q48" i="1"/>
  <c r="Q60" i="1"/>
  <c r="Q94" i="1"/>
  <c r="AS100" i="1"/>
  <c r="AS99" i="1"/>
  <c r="Q99" i="1"/>
  <c r="AS43" i="1"/>
  <c r="Q43" i="1"/>
  <c r="AS44" i="1"/>
  <c r="P79" i="1"/>
  <c r="P97" i="1"/>
  <c r="R104" i="1"/>
  <c r="BG104" i="1" s="1"/>
  <c r="AS19" i="1"/>
  <c r="AZ19" i="1" s="1"/>
  <c r="CK19" i="1" s="1"/>
  <c r="Q19" i="1"/>
  <c r="AS20" i="1"/>
  <c r="AS96" i="1"/>
  <c r="AS95" i="1"/>
  <c r="Q95" i="1"/>
  <c r="AZ4" i="1"/>
  <c r="Q8" i="1"/>
  <c r="AS8" i="1"/>
  <c r="AL11" i="1"/>
  <c r="AS16" i="1"/>
  <c r="AZ16" i="1" s="1"/>
  <c r="AT26" i="1"/>
  <c r="AT27" i="1"/>
  <c r="AZ29" i="1"/>
  <c r="CK29" i="1" s="1"/>
  <c r="AS48" i="1"/>
  <c r="AS51" i="1"/>
  <c r="Q51" i="1"/>
  <c r="AS52" i="1"/>
  <c r="AT53" i="1"/>
  <c r="BA53" i="1" s="1"/>
  <c r="CL53" i="1" s="1"/>
  <c r="AF53" i="3" s="1"/>
  <c r="R53" i="1"/>
  <c r="AZ105" i="1"/>
  <c r="CK105" i="1" s="1"/>
  <c r="AE119" i="3" s="1"/>
  <c r="AS27" i="1"/>
  <c r="AZ27" i="1" s="1"/>
  <c r="CK27" i="1" s="1"/>
  <c r="Q27" i="1"/>
  <c r="AS28" i="1"/>
  <c r="BY31" i="1"/>
  <c r="Z31" i="3" s="1"/>
  <c r="AS31" i="1"/>
  <c r="CE31" i="1" s="1"/>
  <c r="Q31" i="1"/>
  <c r="P80" i="1"/>
  <c r="P98" i="1"/>
  <c r="AZ34" i="1"/>
  <c r="AS61" i="1"/>
  <c r="AZ61" i="1" s="1"/>
  <c r="CK61" i="1" s="1"/>
  <c r="Q61" i="1"/>
  <c r="AS62" i="1"/>
  <c r="BA70" i="1"/>
  <c r="BY70" i="1"/>
  <c r="Z70" i="3" s="1"/>
  <c r="AS35" i="1"/>
  <c r="Q35" i="1"/>
  <c r="AS36" i="1"/>
  <c r="AZ36" i="1" s="1"/>
  <c r="Z51" i="1"/>
  <c r="Z52" i="1"/>
  <c r="AT69" i="1"/>
  <c r="R69" i="1"/>
  <c r="Q100" i="1"/>
  <c r="P73" i="1"/>
  <c r="P91" i="1"/>
  <c r="Q7" i="1"/>
  <c r="X14" i="1"/>
  <c r="AE14" i="1" s="1"/>
  <c r="Q18" i="1"/>
  <c r="BY27" i="1"/>
  <c r="Z27" i="3" s="1"/>
  <c r="Q34" i="1"/>
  <c r="AZ42" i="1"/>
  <c r="AS55" i="1"/>
  <c r="Q55" i="1"/>
  <c r="Q58" i="1"/>
  <c r="AS83" i="1"/>
  <c r="Q83" i="1"/>
  <c r="AS84" i="1"/>
  <c r="AT32" i="1"/>
  <c r="AS90" i="1"/>
  <c r="AS89" i="1"/>
  <c r="Q89" i="1"/>
  <c r="AS103" i="1"/>
  <c r="Q103" i="1"/>
  <c r="AS104" i="1"/>
  <c r="BY103" i="1"/>
  <c r="AT105" i="1"/>
  <c r="R105" i="1"/>
  <c r="AT106" i="1"/>
  <c r="BY68" i="1"/>
  <c r="Z68" i="3" s="1"/>
  <c r="Q68" i="1"/>
  <c r="Q69" i="1"/>
  <c r="Q90" i="1"/>
  <c r="BY104" i="1"/>
  <c r="AS63" i="1"/>
  <c r="Q63" i="1"/>
  <c r="AS64" i="1"/>
  <c r="X78" i="1"/>
  <c r="X77" i="1"/>
  <c r="AZ82" i="1"/>
  <c r="AS94" i="1"/>
  <c r="AS93" i="1"/>
  <c r="Q93" i="1"/>
  <c r="AS102" i="1"/>
  <c r="R64" i="1"/>
  <c r="BG64" i="1" s="1"/>
  <c r="AT65" i="1"/>
  <c r="R65" i="1"/>
  <c r="AT66" i="1"/>
  <c r="AZ69" i="1"/>
  <c r="CK69" i="1" s="1"/>
  <c r="Q88" i="1"/>
  <c r="Q96" i="1"/>
  <c r="AS60" i="1"/>
  <c r="BA67" i="1"/>
  <c r="CL67" i="1" s="1"/>
  <c r="AF67" i="3" s="1"/>
  <c r="AS68" i="1"/>
  <c r="AS88" i="1"/>
  <c r="Q105" i="1"/>
  <c r="AH52" i="7" l="1"/>
  <c r="S47" i="1"/>
  <c r="Z47" i="1" s="1"/>
  <c r="AU48" i="1"/>
  <c r="CF48" i="1" s="1"/>
  <c r="M20" i="1"/>
  <c r="AG59" i="7"/>
  <c r="AH59" i="7" s="1"/>
  <c r="AV51" i="1"/>
  <c r="CG51" i="1" s="1"/>
  <c r="AE38" i="1"/>
  <c r="Z94" i="3"/>
  <c r="AC94" i="3"/>
  <c r="Z53" i="3"/>
  <c r="M52" i="3"/>
  <c r="J52" i="3"/>
  <c r="M66" i="3"/>
  <c r="J66" i="3"/>
  <c r="N95" i="3"/>
  <c r="K95" i="3"/>
  <c r="M50" i="3"/>
  <c r="J50" i="3"/>
  <c r="AD24" i="3"/>
  <c r="AA24" i="3"/>
  <c r="R37" i="1"/>
  <c r="BG37" i="1" s="1"/>
  <c r="J94" i="3"/>
  <c r="M94" i="3"/>
  <c r="CE18" i="1"/>
  <c r="M21" i="3"/>
  <c r="J21" i="3"/>
  <c r="Z65" i="3"/>
  <c r="Z117" i="3"/>
  <c r="AC117" i="3"/>
  <c r="J20" i="3"/>
  <c r="M20" i="3"/>
  <c r="AD16" i="3"/>
  <c r="AA16" i="3"/>
  <c r="M118" i="3"/>
  <c r="J118" i="3"/>
  <c r="AC119" i="3"/>
  <c r="Z119" i="3"/>
  <c r="Z119" i="5" s="1"/>
  <c r="M70" i="3"/>
  <c r="J70" i="3"/>
  <c r="J4" i="3"/>
  <c r="M4" i="3"/>
  <c r="AC107" i="3"/>
  <c r="Z107" i="3"/>
  <c r="J36" i="3"/>
  <c r="M36" i="3"/>
  <c r="Z57" i="3"/>
  <c r="Z118" i="3"/>
  <c r="AC118" i="3"/>
  <c r="M26" i="3"/>
  <c r="J26" i="3"/>
  <c r="M62" i="3"/>
  <c r="J62" i="3"/>
  <c r="J24" i="3"/>
  <c r="M24" i="3"/>
  <c r="Z24" i="3"/>
  <c r="Z24" i="5" s="1"/>
  <c r="J64" i="3"/>
  <c r="M64" i="3"/>
  <c r="AC108" i="3"/>
  <c r="Z108" i="3"/>
  <c r="M28" i="3"/>
  <c r="J28" i="3"/>
  <c r="P9" i="12"/>
  <c r="P11" i="12" s="1"/>
  <c r="P84" i="12"/>
  <c r="P103" i="12"/>
  <c r="Q15" i="12"/>
  <c r="P13" i="12"/>
  <c r="P100" i="12"/>
  <c r="P81" i="12"/>
  <c r="Q12" i="12"/>
  <c r="P88" i="12"/>
  <c r="Q19" i="12"/>
  <c r="P17" i="12"/>
  <c r="P107" i="12"/>
  <c r="P102" i="12"/>
  <c r="Q14" i="12"/>
  <c r="P83" i="12"/>
  <c r="Q8" i="12"/>
  <c r="P10" i="12"/>
  <c r="P77" i="12"/>
  <c r="P96" i="12"/>
  <c r="P87" i="12"/>
  <c r="Q18" i="12"/>
  <c r="P16" i="12"/>
  <c r="P106" i="12"/>
  <c r="AH21" i="7"/>
  <c r="AO16" i="1" s="1"/>
  <c r="T16" i="1" s="1"/>
  <c r="AI31" i="7"/>
  <c r="AJ31" i="7" s="1"/>
  <c r="AQ26" i="1" s="1"/>
  <c r="CE66" i="1"/>
  <c r="X25" i="1"/>
  <c r="AE25" i="1" s="1"/>
  <c r="BS25" i="1" s="1"/>
  <c r="O25" i="3" s="1"/>
  <c r="X30" i="1"/>
  <c r="AE30" i="1" s="1"/>
  <c r="AE29" i="1"/>
  <c r="BS29" i="1" s="1"/>
  <c r="O29" i="3" s="1"/>
  <c r="AG100" i="7"/>
  <c r="AN94" i="1" s="1"/>
  <c r="S16" i="1"/>
  <c r="BH16" i="1" s="1"/>
  <c r="AN8" i="1"/>
  <c r="BZ8" i="1" s="1"/>
  <c r="Z8" i="5" s="1"/>
  <c r="L64" i="1"/>
  <c r="AM88" i="1"/>
  <c r="BY88" i="1" s="1"/>
  <c r="BG54" i="1"/>
  <c r="AL74" i="1"/>
  <c r="Q74" i="1" s="1"/>
  <c r="AE72" i="1"/>
  <c r="X71" i="1"/>
  <c r="AE71" i="1" s="1"/>
  <c r="BS71" i="1" s="1"/>
  <c r="O78" i="3" s="1"/>
  <c r="S24" i="1"/>
  <c r="BH24" i="1" s="1"/>
  <c r="BY62" i="1"/>
  <c r="R46" i="1"/>
  <c r="BG46" i="1" s="1"/>
  <c r="BY54" i="1"/>
  <c r="AG51" i="7"/>
  <c r="AN46" i="1" s="1"/>
  <c r="AT40" i="1"/>
  <c r="CE40" i="1" s="1"/>
  <c r="AA87" i="7"/>
  <c r="L82" i="1" s="1"/>
  <c r="AB19" i="7"/>
  <c r="AB87" i="7" s="1"/>
  <c r="M82" i="1" s="1"/>
  <c r="AH33" i="7"/>
  <c r="AI33" i="7" s="1"/>
  <c r="Z88" i="7"/>
  <c r="K83" i="1" s="1"/>
  <c r="Z16" i="5"/>
  <c r="AC52" i="7"/>
  <c r="N47" i="1" s="1"/>
  <c r="AC94" i="7"/>
  <c r="N88" i="1" s="1"/>
  <c r="AA106" i="7"/>
  <c r="L100" i="1" s="1"/>
  <c r="S28" i="1"/>
  <c r="BH28" i="1" s="1"/>
  <c r="BA54" i="1"/>
  <c r="CK54" i="1" s="1"/>
  <c r="BY37" i="1"/>
  <c r="Z37" i="3" s="1"/>
  <c r="BZ51" i="1"/>
  <c r="CF51" i="1"/>
  <c r="AO62" i="1"/>
  <c r="T62" i="1" s="1"/>
  <c r="AT44" i="1"/>
  <c r="CE44" i="1" s="1"/>
  <c r="AN37" i="1"/>
  <c r="S37" i="1" s="1"/>
  <c r="Z38" i="1" s="1"/>
  <c r="M64" i="1"/>
  <c r="CE38" i="1"/>
  <c r="AB113" i="7"/>
  <c r="AC113" i="7" s="1"/>
  <c r="N106" i="1" s="1"/>
  <c r="M24" i="1"/>
  <c r="AO37" i="1"/>
  <c r="AV37" i="1" s="1"/>
  <c r="K95" i="1"/>
  <c r="R47" i="1"/>
  <c r="Y47" i="1" s="1"/>
  <c r="R94" i="1"/>
  <c r="BG94" i="1" s="1"/>
  <c r="AM22" i="1"/>
  <c r="BY22" i="1" s="1"/>
  <c r="Z22" i="3" s="1"/>
  <c r="AH69" i="7"/>
  <c r="AO64" i="1" s="1"/>
  <c r="AH43" i="7"/>
  <c r="AI43" i="7" s="1"/>
  <c r="AN38" i="1"/>
  <c r="S38" i="1" s="1"/>
  <c r="CE41" i="1"/>
  <c r="AA99" i="7"/>
  <c r="L93" i="1" s="1"/>
  <c r="M21" i="1"/>
  <c r="AT42" i="1"/>
  <c r="BA42" i="1" s="1"/>
  <c r="CK42" i="1" s="1"/>
  <c r="AG71" i="7"/>
  <c r="AH71" i="7" s="1"/>
  <c r="AB45" i="7"/>
  <c r="AC45" i="7" s="1"/>
  <c r="N40" i="1" s="1"/>
  <c r="BY28" i="1"/>
  <c r="Z28" i="3" s="1"/>
  <c r="R41" i="1"/>
  <c r="Y42" i="1" s="1"/>
  <c r="R93" i="1"/>
  <c r="Y93" i="1" s="1"/>
  <c r="M85" i="1"/>
  <c r="BZ28" i="1"/>
  <c r="BA41" i="1"/>
  <c r="CL41" i="1" s="1"/>
  <c r="AF41" i="3" s="1"/>
  <c r="BZ47" i="1"/>
  <c r="AT39" i="1"/>
  <c r="BA39" i="1" s="1"/>
  <c r="CL39" i="1" s="1"/>
  <c r="AF39" i="3" s="1"/>
  <c r="AI56" i="7"/>
  <c r="AJ56" i="7" s="1"/>
  <c r="M51" i="1"/>
  <c r="AM38" i="1"/>
  <c r="BA38" i="1" s="1"/>
  <c r="AB21" i="7"/>
  <c r="L16" i="1"/>
  <c r="BY66" i="1"/>
  <c r="BY41" i="1"/>
  <c r="AB12" i="7"/>
  <c r="AB80" i="7" s="1"/>
  <c r="M75" i="1" s="1"/>
  <c r="AG44" i="7"/>
  <c r="AH44" i="7" s="1"/>
  <c r="AA80" i="7"/>
  <c r="L75" i="1" s="1"/>
  <c r="BY51" i="1"/>
  <c r="BH68" i="1"/>
  <c r="Y84" i="7"/>
  <c r="J79" i="1" s="1"/>
  <c r="BA50" i="1"/>
  <c r="CK50" i="1" s="1"/>
  <c r="AG48" i="7"/>
  <c r="AH48" i="7" s="1"/>
  <c r="AM63" i="1"/>
  <c r="R63" i="1" s="1"/>
  <c r="BG63" i="1" s="1"/>
  <c r="AN64" i="1"/>
  <c r="S64" i="1" s="1"/>
  <c r="BH64" i="1" s="1"/>
  <c r="AH32" i="7"/>
  <c r="AO27" i="1" s="1"/>
  <c r="M67" i="1"/>
  <c r="AF17" i="1"/>
  <c r="BT17" i="1" s="1"/>
  <c r="O17" i="5" s="1"/>
  <c r="BY50" i="1"/>
  <c r="Z50" i="3" s="1"/>
  <c r="CE58" i="1"/>
  <c r="AG64" i="7"/>
  <c r="AM59" i="1"/>
  <c r="R59" i="1" s="1"/>
  <c r="AB28" i="7"/>
  <c r="L23" i="1"/>
  <c r="BY43" i="1"/>
  <c r="CE48" i="1"/>
  <c r="Z48" i="1"/>
  <c r="AT94" i="1"/>
  <c r="CE94" i="1" s="1"/>
  <c r="AB9" i="7"/>
  <c r="AC9" i="7" s="1"/>
  <c r="M60" i="1"/>
  <c r="Z98" i="7"/>
  <c r="K92" i="1" s="1"/>
  <c r="AN62" i="1"/>
  <c r="S62" i="1" s="1"/>
  <c r="BH62" i="1" s="1"/>
  <c r="AG55" i="7"/>
  <c r="AN50" i="1" s="1"/>
  <c r="AN67" i="1"/>
  <c r="S67" i="1" s="1"/>
  <c r="BH67" i="1" s="1"/>
  <c r="AH72" i="7"/>
  <c r="AA77" i="7"/>
  <c r="L72" i="1" s="1"/>
  <c r="AA11" i="7"/>
  <c r="AB11" i="7" s="1"/>
  <c r="K6" i="1"/>
  <c r="R43" i="1"/>
  <c r="Y43" i="1" s="1"/>
  <c r="BY47" i="1"/>
  <c r="AF50" i="1"/>
  <c r="AH29" i="7"/>
  <c r="AI29" i="7" s="1"/>
  <c r="AH28" i="7"/>
  <c r="AG39" i="7"/>
  <c r="AN34" i="1" s="1"/>
  <c r="AH24" i="7"/>
  <c r="AO19" i="1" s="1"/>
  <c r="L4" i="1"/>
  <c r="M59" i="1"/>
  <c r="AB36" i="7"/>
  <c r="L31" i="1"/>
  <c r="L54" i="1"/>
  <c r="R39" i="1"/>
  <c r="Y40" i="1" s="1"/>
  <c r="AT47" i="1"/>
  <c r="CF47" i="1" s="1"/>
  <c r="Y103" i="7"/>
  <c r="J97" i="1" s="1"/>
  <c r="X82" i="1"/>
  <c r="AE82" i="1" s="1"/>
  <c r="BM87" i="1"/>
  <c r="BA57" i="1"/>
  <c r="CL57" i="1" s="1"/>
  <c r="AF57" i="3" s="1"/>
  <c r="CE68" i="1"/>
  <c r="AV52" i="1"/>
  <c r="CG52" i="1" s="1"/>
  <c r="CA51" i="1"/>
  <c r="AH26" i="7"/>
  <c r="AN21" i="1"/>
  <c r="BZ21" i="1" s="1"/>
  <c r="AB75" i="7"/>
  <c r="L70" i="1"/>
  <c r="AC41" i="7"/>
  <c r="N36" i="1" s="1"/>
  <c r="M36" i="1"/>
  <c r="AH111" i="7"/>
  <c r="AN104" i="1"/>
  <c r="BY55" i="1"/>
  <c r="Z55" i="3" s="1"/>
  <c r="R55" i="1"/>
  <c r="Y56" i="1" s="1"/>
  <c r="AB68" i="7"/>
  <c r="L63" i="1"/>
  <c r="AB23" i="7"/>
  <c r="L18" i="1"/>
  <c r="L10" i="1"/>
  <c r="AA83" i="7"/>
  <c r="L78" i="1" s="1"/>
  <c r="AG37" i="7"/>
  <c r="AM32" i="1"/>
  <c r="AH9" i="7"/>
  <c r="AG11" i="7"/>
  <c r="M27" i="1"/>
  <c r="AC32" i="7"/>
  <c r="N27" i="1" s="1"/>
  <c r="AH60" i="7"/>
  <c r="AI60" i="7" s="1"/>
  <c r="S55" i="1"/>
  <c r="Z55" i="1" s="1"/>
  <c r="AG55" i="1" s="1"/>
  <c r="BU55" i="1" s="1"/>
  <c r="L48" i="1"/>
  <c r="AB53" i="7"/>
  <c r="L19" i="1"/>
  <c r="AB24" i="7"/>
  <c r="N54" i="1"/>
  <c r="M54" i="1"/>
  <c r="AA81" i="7"/>
  <c r="L76" i="1" s="1"/>
  <c r="AB13" i="7"/>
  <c r="AA100" i="7"/>
  <c r="L94" i="1" s="1"/>
  <c r="L8" i="1"/>
  <c r="AT23" i="1"/>
  <c r="BA23" i="1" s="1"/>
  <c r="CL23" i="1" s="1"/>
  <c r="AF23" i="3" s="1"/>
  <c r="AB15" i="7"/>
  <c r="AC15" i="7" s="1"/>
  <c r="AU56" i="1"/>
  <c r="CF56" i="1" s="1"/>
  <c r="AC50" i="7"/>
  <c r="N45" i="1" s="1"/>
  <c r="M45" i="1"/>
  <c r="AG61" i="7"/>
  <c r="AM56" i="1"/>
  <c r="AH53" i="7"/>
  <c r="AN48" i="1"/>
  <c r="AC34" i="7"/>
  <c r="N29" i="1" s="1"/>
  <c r="M29" i="1"/>
  <c r="AH63" i="7"/>
  <c r="AN58" i="1"/>
  <c r="AC14" i="7"/>
  <c r="M9" i="1"/>
  <c r="AA102" i="7"/>
  <c r="L96" i="1" s="1"/>
  <c r="AB112" i="7"/>
  <c r="AI112" i="7" s="1"/>
  <c r="L105" i="1"/>
  <c r="AB27" i="7"/>
  <c r="L22" i="1"/>
  <c r="N56" i="1"/>
  <c r="M56" i="1"/>
  <c r="AZ38" i="1"/>
  <c r="R23" i="1"/>
  <c r="Y24" i="1" s="1"/>
  <c r="AF24" i="1" s="1"/>
  <c r="AN103" i="1"/>
  <c r="S103" i="1" s="1"/>
  <c r="BH103" i="1" s="1"/>
  <c r="AH110" i="7"/>
  <c r="AH75" i="7"/>
  <c r="AN70" i="1"/>
  <c r="AB71" i="7"/>
  <c r="L66" i="1"/>
  <c r="AG50" i="7"/>
  <c r="AM45" i="1"/>
  <c r="AZ70" i="1"/>
  <c r="CK70" i="1" s="1"/>
  <c r="AT37" i="1"/>
  <c r="CE37" i="1" s="1"/>
  <c r="AT55" i="1"/>
  <c r="CE55" i="1" s="1"/>
  <c r="AB82" i="7"/>
  <c r="M77" i="1" s="1"/>
  <c r="AG23" i="7"/>
  <c r="AM18" i="1"/>
  <c r="AH35" i="7"/>
  <c r="AN30" i="1"/>
  <c r="BZ30" i="1" s="1"/>
  <c r="AB92" i="7"/>
  <c r="L86" i="1"/>
  <c r="L36" i="1"/>
  <c r="AT24" i="1"/>
  <c r="BA24" i="1" s="1"/>
  <c r="AG96" i="7"/>
  <c r="AN90" i="1" s="1"/>
  <c r="S90" i="1" s="1"/>
  <c r="BH90" i="1" s="1"/>
  <c r="BZ55" i="1"/>
  <c r="U62" i="1"/>
  <c r="AB101" i="7"/>
  <c r="M95" i="1" s="1"/>
  <c r="AH13" i="7"/>
  <c r="AH100" i="7" s="1"/>
  <c r="AN4" i="1"/>
  <c r="BZ4" i="1" s="1"/>
  <c r="Z4" i="5" s="1"/>
  <c r="AB51" i="7"/>
  <c r="L46" i="1"/>
  <c r="AH46" i="7"/>
  <c r="AN41" i="1"/>
  <c r="BA51" i="1"/>
  <c r="CL51" i="1" s="1"/>
  <c r="AF51" i="3" s="1"/>
  <c r="BY26" i="1"/>
  <c r="AT93" i="1"/>
  <c r="CE93" i="1" s="1"/>
  <c r="R51" i="1"/>
  <c r="Y51" i="1" s="1"/>
  <c r="BN51" i="1" s="1"/>
  <c r="BY90" i="1"/>
  <c r="X76" i="1"/>
  <c r="AE76" i="1" s="1"/>
  <c r="AT52" i="1"/>
  <c r="CE52" i="1" s="1"/>
  <c r="AE102" i="1"/>
  <c r="R85" i="1"/>
  <c r="Y85" i="1" s="1"/>
  <c r="BY34" i="1"/>
  <c r="Z34" i="3" s="1"/>
  <c r="AT85" i="1"/>
  <c r="BA85" i="1" s="1"/>
  <c r="CL85" i="1" s="1"/>
  <c r="AE92" i="5" s="1"/>
  <c r="BG57" i="1"/>
  <c r="X59" i="1"/>
  <c r="AE59" i="1" s="1"/>
  <c r="BS59" i="1" s="1"/>
  <c r="O59" i="3" s="1"/>
  <c r="X58" i="1"/>
  <c r="AE58" i="1" s="1"/>
  <c r="CE17" i="1"/>
  <c r="BZ23" i="1"/>
  <c r="Z23" i="5" s="1"/>
  <c r="BM50" i="1"/>
  <c r="Y8" i="1"/>
  <c r="AF8" i="1" s="1"/>
  <c r="BY36" i="1"/>
  <c r="Z36" i="3" s="1"/>
  <c r="AU106" i="1"/>
  <c r="CF106" i="1" s="1"/>
  <c r="BY30" i="1"/>
  <c r="BG30" i="1"/>
  <c r="S105" i="1"/>
  <c r="Z105" i="1" s="1"/>
  <c r="R60" i="1"/>
  <c r="BG60" i="1" s="1"/>
  <c r="BZ68" i="1"/>
  <c r="Z68" i="5" s="1"/>
  <c r="AN52" i="1"/>
  <c r="BB52" i="1" s="1"/>
  <c r="N52" i="1"/>
  <c r="M52" i="1"/>
  <c r="X46" i="1"/>
  <c r="AE46" i="1" s="1"/>
  <c r="S23" i="1"/>
  <c r="Z23" i="1" s="1"/>
  <c r="AG23" i="1" s="1"/>
  <c r="BU23" i="1" s="1"/>
  <c r="AC20" i="7"/>
  <c r="N15" i="1" s="1"/>
  <c r="M15" i="1"/>
  <c r="AT76" i="1"/>
  <c r="CE76" i="1" s="1"/>
  <c r="Y58" i="1"/>
  <c r="AF58" i="1" s="1"/>
  <c r="AU105" i="1"/>
  <c r="CF105" i="1" s="1"/>
  <c r="BY85" i="1"/>
  <c r="AZ25" i="1"/>
  <c r="CK25" i="1" s="1"/>
  <c r="AF7" i="1"/>
  <c r="BT7" i="1" s="1"/>
  <c r="BY19" i="1"/>
  <c r="Z19" i="3" s="1"/>
  <c r="CA26" i="1"/>
  <c r="AE45" i="1"/>
  <c r="BS45" i="1" s="1"/>
  <c r="O45" i="3" s="1"/>
  <c r="AU23" i="1"/>
  <c r="BB23" i="1" s="1"/>
  <c r="CM23" i="1" s="1"/>
  <c r="AZ67" i="1"/>
  <c r="CK67" i="1" s="1"/>
  <c r="CE67" i="1"/>
  <c r="AB73" i="7"/>
  <c r="L68" i="1"/>
  <c r="AH73" i="7"/>
  <c r="AT30" i="1"/>
  <c r="AT29" i="1"/>
  <c r="BA29" i="1" s="1"/>
  <c r="CL29" i="1" s="1"/>
  <c r="AF29" i="3" s="1"/>
  <c r="R29" i="1"/>
  <c r="BG29" i="1" s="1"/>
  <c r="AG38" i="7"/>
  <c r="AM33" i="1"/>
  <c r="R33" i="1" s="1"/>
  <c r="X101" i="1"/>
  <c r="AE101" i="1" s="1"/>
  <c r="BS101" i="1" s="1"/>
  <c r="O115" i="3" s="1"/>
  <c r="AU20" i="1"/>
  <c r="CF20" i="1" s="1"/>
  <c r="AU19" i="1"/>
  <c r="S19" i="1"/>
  <c r="CE53" i="1"/>
  <c r="AG45" i="7"/>
  <c r="AM40" i="1"/>
  <c r="R40" i="1" s="1"/>
  <c r="AJ42" i="7"/>
  <c r="AP37" i="1"/>
  <c r="AH41" i="7"/>
  <c r="AN36" i="1"/>
  <c r="Y35" i="1"/>
  <c r="AF35" i="1" s="1"/>
  <c r="BT35" i="1" s="1"/>
  <c r="Y36" i="1"/>
  <c r="AF36" i="1" s="1"/>
  <c r="BB24" i="1"/>
  <c r="AH62" i="7"/>
  <c r="AN57" i="1"/>
  <c r="AF105" i="7"/>
  <c r="AG18" i="7"/>
  <c r="AF16" i="7"/>
  <c r="AM13" i="1"/>
  <c r="R13" i="1" s="1"/>
  <c r="Y14" i="1" s="1"/>
  <c r="BM14" i="1" s="1"/>
  <c r="AF86" i="7"/>
  <c r="AM81" i="1" s="1"/>
  <c r="S27" i="1"/>
  <c r="BH27" i="1" s="1"/>
  <c r="AU28" i="1"/>
  <c r="BZ27" i="1"/>
  <c r="AU27" i="1"/>
  <c r="X49" i="1"/>
  <c r="BG49" i="1"/>
  <c r="BY29" i="1"/>
  <c r="Z29" i="3" s="1"/>
  <c r="Y89" i="7"/>
  <c r="J78" i="1"/>
  <c r="AG20" i="7"/>
  <c r="AM15" i="1"/>
  <c r="R15" i="1" s="1"/>
  <c r="AM76" i="1"/>
  <c r="R76" i="1" s="1"/>
  <c r="BG76" i="1" s="1"/>
  <c r="AB86" i="7"/>
  <c r="M81" i="1" s="1"/>
  <c r="AC18" i="7"/>
  <c r="AB105" i="7"/>
  <c r="M99" i="1" s="1"/>
  <c r="M13" i="1"/>
  <c r="AF95" i="7"/>
  <c r="AF76" i="7"/>
  <c r="AM3" i="1"/>
  <c r="AF10" i="7"/>
  <c r="AG8" i="7"/>
  <c r="AA76" i="7"/>
  <c r="L71" i="1" s="1"/>
  <c r="AB8" i="7"/>
  <c r="AA95" i="7"/>
  <c r="L89" i="1" s="1"/>
  <c r="L3" i="1"/>
  <c r="BZ26" i="1"/>
  <c r="S26" i="1"/>
  <c r="AG49" i="7"/>
  <c r="AM44" i="1"/>
  <c r="AI52" i="7"/>
  <c r="AO47" i="1"/>
  <c r="T47" i="1" s="1"/>
  <c r="AA48" i="1" s="1"/>
  <c r="Z97" i="7"/>
  <c r="K91" i="1" s="1"/>
  <c r="Z78" i="7"/>
  <c r="K73" i="1" s="1"/>
  <c r="AA10" i="7"/>
  <c r="K5" i="1"/>
  <c r="Y107" i="7"/>
  <c r="J95" i="1"/>
  <c r="AO105" i="1"/>
  <c r="N62" i="1"/>
  <c r="AJ67" i="7"/>
  <c r="S69" i="1"/>
  <c r="BH69" i="1" s="1"/>
  <c r="AU70" i="1"/>
  <c r="BZ69" i="1"/>
  <c r="AU69" i="1"/>
  <c r="BB69" i="1" s="1"/>
  <c r="CM69" i="1" s="1"/>
  <c r="X34" i="1"/>
  <c r="AE34" i="1" s="1"/>
  <c r="X33" i="1"/>
  <c r="AE33" i="1" s="1"/>
  <c r="BS33" i="1" s="1"/>
  <c r="O33" i="3" s="1"/>
  <c r="AH58" i="7"/>
  <c r="AN53" i="1"/>
  <c r="AB74" i="7"/>
  <c r="L69" i="1"/>
  <c r="AH74" i="7"/>
  <c r="AF82" i="7"/>
  <c r="AF101" i="7"/>
  <c r="AM9" i="1"/>
  <c r="AG14" i="7"/>
  <c r="AF102" i="7"/>
  <c r="AG15" i="7"/>
  <c r="AF83" i="7"/>
  <c r="AM10" i="1"/>
  <c r="R10" i="1" s="1"/>
  <c r="BG10" i="1" s="1"/>
  <c r="AN49" i="1"/>
  <c r="AH54" i="7"/>
  <c r="AH30" i="7"/>
  <c r="AN25" i="1"/>
  <c r="S25" i="1" s="1"/>
  <c r="AH65" i="7"/>
  <c r="AN60" i="1"/>
  <c r="CE20" i="1"/>
  <c r="AB49" i="7"/>
  <c r="L44" i="1"/>
  <c r="AB22" i="7"/>
  <c r="L17" i="1"/>
  <c r="X41" i="1"/>
  <c r="AE41" i="1" s="1"/>
  <c r="BS41" i="1" s="1"/>
  <c r="O41" i="3" s="1"/>
  <c r="X42" i="1"/>
  <c r="AE42" i="1" s="1"/>
  <c r="AZ33" i="1"/>
  <c r="CK33" i="1" s="1"/>
  <c r="Y79" i="7"/>
  <c r="J74" i="1" s="1"/>
  <c r="Y98" i="7"/>
  <c r="J92" i="1" s="1"/>
  <c r="J6" i="1"/>
  <c r="AH47" i="7"/>
  <c r="AN42" i="1"/>
  <c r="BZ42" i="1" s="1"/>
  <c r="Z42" i="5" s="1"/>
  <c r="AF106" i="7"/>
  <c r="AF17" i="7"/>
  <c r="AG19" i="7"/>
  <c r="AF87" i="7"/>
  <c r="AM82" i="1" s="1"/>
  <c r="AM14" i="1"/>
  <c r="AB93" i="7"/>
  <c r="L87" i="1"/>
  <c r="AH94" i="7"/>
  <c r="AN88" i="1"/>
  <c r="AH27" i="7"/>
  <c r="AN22" i="1"/>
  <c r="BY21" i="1"/>
  <c r="Z21" i="3" s="1"/>
  <c r="AT22" i="1"/>
  <c r="AT21" i="1"/>
  <c r="L57" i="1"/>
  <c r="AN65" i="1"/>
  <c r="AH70" i="7"/>
  <c r="R42" i="1"/>
  <c r="BG42" i="1" s="1"/>
  <c r="AH34" i="7"/>
  <c r="AN29" i="1"/>
  <c r="BZ29" i="1" s="1"/>
  <c r="AH91" i="7"/>
  <c r="AN85" i="1"/>
  <c r="AT75" i="1"/>
  <c r="CE75" i="1" s="1"/>
  <c r="BY75" i="1"/>
  <c r="L42" i="1"/>
  <c r="AB47" i="7"/>
  <c r="AB96" i="7"/>
  <c r="M90" i="1" s="1"/>
  <c r="AM61" i="1"/>
  <c r="R61" i="1" s="1"/>
  <c r="AG66" i="7"/>
  <c r="AM72" i="1"/>
  <c r="BZ72" i="1" s="1"/>
  <c r="AB70" i="7"/>
  <c r="L65" i="1"/>
  <c r="AG80" i="7"/>
  <c r="AH12" i="7"/>
  <c r="AG99" i="7"/>
  <c r="AN93" i="1" s="1"/>
  <c r="AN7" i="1"/>
  <c r="S7" i="1" s="1"/>
  <c r="BH7" i="1" s="1"/>
  <c r="AC66" i="7"/>
  <c r="N61" i="1" s="1"/>
  <c r="M61" i="1"/>
  <c r="R19" i="1"/>
  <c r="BG19" i="1" s="1"/>
  <c r="AT19" i="1"/>
  <c r="BA19" i="1" s="1"/>
  <c r="CL19" i="1" s="1"/>
  <c r="AF19" i="3" s="1"/>
  <c r="BZ19" i="1"/>
  <c r="AF108" i="7"/>
  <c r="J102" i="1"/>
  <c r="AB54" i="7"/>
  <c r="L49" i="1"/>
  <c r="Z84" i="7"/>
  <c r="K79" i="1" s="1"/>
  <c r="AA16" i="7"/>
  <c r="Z103" i="7"/>
  <c r="K97" i="1" s="1"/>
  <c r="K11" i="1"/>
  <c r="AN17" i="1"/>
  <c r="AH22" i="7"/>
  <c r="AH25" i="7"/>
  <c r="AN20" i="1"/>
  <c r="AG113" i="7"/>
  <c r="AM106" i="1"/>
  <c r="BA106" i="1" s="1"/>
  <c r="CK106" i="1" s="1"/>
  <c r="AE120" i="3" s="1"/>
  <c r="AH68" i="7"/>
  <c r="AN63" i="1"/>
  <c r="Y88" i="7"/>
  <c r="J77" i="1"/>
  <c r="AH93" i="7"/>
  <c r="AN87" i="1"/>
  <c r="AH40" i="7"/>
  <c r="AN35" i="1"/>
  <c r="K78" i="1"/>
  <c r="Z89" i="7"/>
  <c r="K84" i="1" s="1"/>
  <c r="Y97" i="7"/>
  <c r="J91" i="1" s="1"/>
  <c r="Y78" i="7"/>
  <c r="J73" i="1" s="1"/>
  <c r="J5" i="1"/>
  <c r="AN54" i="1"/>
  <c r="AC38" i="7"/>
  <c r="N33" i="1" s="1"/>
  <c r="M33" i="1"/>
  <c r="AH36" i="7"/>
  <c r="AN31" i="1"/>
  <c r="Z108" i="7"/>
  <c r="K102" i="1" s="1"/>
  <c r="K96" i="1"/>
  <c r="AF98" i="7"/>
  <c r="AM92" i="1" s="1"/>
  <c r="AF79" i="7"/>
  <c r="AM74" i="1" s="1"/>
  <c r="AA85" i="7"/>
  <c r="L80" i="1" s="1"/>
  <c r="AB17" i="7"/>
  <c r="AA104" i="7"/>
  <c r="L98" i="1" s="1"/>
  <c r="L12" i="1"/>
  <c r="AG92" i="7"/>
  <c r="AM86" i="1"/>
  <c r="BA86" i="1" s="1"/>
  <c r="L6" i="1"/>
  <c r="AI57" i="7"/>
  <c r="AO52" i="1"/>
  <c r="Y104" i="7"/>
  <c r="J98" i="1" s="1"/>
  <c r="Y85" i="7"/>
  <c r="J80" i="1" s="1"/>
  <c r="J12" i="1"/>
  <c r="AZ58" i="1"/>
  <c r="CK58" i="1" s="1"/>
  <c r="CE35" i="1"/>
  <c r="AF57" i="1"/>
  <c r="BT57" i="1" s="1"/>
  <c r="BM17" i="1"/>
  <c r="BA8" i="1"/>
  <c r="AZ47" i="1"/>
  <c r="CK47" i="1" s="1"/>
  <c r="CE54" i="1"/>
  <c r="BG17" i="1"/>
  <c r="CE88" i="1"/>
  <c r="AZ83" i="1"/>
  <c r="CK83" i="1" s="1"/>
  <c r="AE90" i="3" s="1"/>
  <c r="CE8" i="1"/>
  <c r="BA103" i="1"/>
  <c r="CL103" i="1" s="1"/>
  <c r="Y18" i="1"/>
  <c r="BM18" i="1" s="1"/>
  <c r="BA20" i="1"/>
  <c r="AZ63" i="1"/>
  <c r="CK63" i="1" s="1"/>
  <c r="BA104" i="1"/>
  <c r="CE103" i="1"/>
  <c r="BA49" i="1"/>
  <c r="CL49" i="1" s="1"/>
  <c r="AF49" i="3" s="1"/>
  <c r="Y67" i="1"/>
  <c r="Y68" i="1"/>
  <c r="AF68" i="1" s="1"/>
  <c r="AZ84" i="1"/>
  <c r="BG67" i="1"/>
  <c r="AE81" i="1"/>
  <c r="BS81" i="1" s="1"/>
  <c r="O88" i="3" s="1"/>
  <c r="BA87" i="1"/>
  <c r="CL87" i="1" s="1"/>
  <c r="CE43" i="1"/>
  <c r="X66" i="1"/>
  <c r="AE66" i="1" s="1"/>
  <c r="X65" i="1"/>
  <c r="AE65" i="1" s="1"/>
  <c r="BS65" i="1" s="1"/>
  <c r="O65" i="3" s="1"/>
  <c r="BA65" i="1"/>
  <c r="CL65" i="1" s="1"/>
  <c r="AF65" i="3" s="1"/>
  <c r="AZ23" i="1"/>
  <c r="CK23" i="1" s="1"/>
  <c r="AZ95" i="1"/>
  <c r="CK95" i="1" s="1"/>
  <c r="AE109" i="3" s="1"/>
  <c r="CE27" i="1"/>
  <c r="BM57" i="1"/>
  <c r="AE57" i="1"/>
  <c r="BS57" i="1" s="1"/>
  <c r="O57" i="3" s="1"/>
  <c r="AZ15" i="1"/>
  <c r="CK15" i="1" s="1"/>
  <c r="AZ89" i="1"/>
  <c r="CK89" i="1" s="1"/>
  <c r="AE103" i="3" s="1"/>
  <c r="X53" i="1"/>
  <c r="AE53" i="1" s="1"/>
  <c r="BS53" i="1" s="1"/>
  <c r="O53" i="3" s="1"/>
  <c r="X54" i="1"/>
  <c r="AE54" i="1" s="1"/>
  <c r="Y31" i="1"/>
  <c r="Y32" i="1"/>
  <c r="AZ41" i="1"/>
  <c r="CK41" i="1" s="1"/>
  <c r="CE87" i="1"/>
  <c r="AZ87" i="1"/>
  <c r="CK87" i="1" s="1"/>
  <c r="AE94" i="3" s="1"/>
  <c r="AZ46" i="1"/>
  <c r="X86" i="1"/>
  <c r="AE86" i="1" s="1"/>
  <c r="X85" i="1"/>
  <c r="AE85" i="1" s="1"/>
  <c r="BS85" i="1" s="1"/>
  <c r="O92" i="3" s="1"/>
  <c r="BB51" i="1"/>
  <c r="CM51" i="1" s="1"/>
  <c r="X93" i="1"/>
  <c r="X94" i="1"/>
  <c r="BG8" i="1"/>
  <c r="BG48" i="1"/>
  <c r="BG16" i="1"/>
  <c r="Y26" i="1"/>
  <c r="BM26" i="1" s="1"/>
  <c r="BG25" i="1"/>
  <c r="Y25" i="1"/>
  <c r="BY6" i="1"/>
  <c r="Z6" i="3" s="1"/>
  <c r="Q6" i="1"/>
  <c r="Y106" i="1"/>
  <c r="Y105" i="1"/>
  <c r="BA69" i="1"/>
  <c r="CL69" i="1" s="1"/>
  <c r="AF69" i="3" s="1"/>
  <c r="AA52" i="1"/>
  <c r="AA51" i="1"/>
  <c r="AH51" i="1" s="1"/>
  <c r="BV51" i="1" s="1"/>
  <c r="X16" i="1"/>
  <c r="X15" i="1"/>
  <c r="AE15" i="1" s="1"/>
  <c r="BS15" i="1" s="1"/>
  <c r="O15" i="3" s="1"/>
  <c r="BA66" i="1"/>
  <c r="AZ68" i="1"/>
  <c r="CK68" i="1" s="1"/>
  <c r="AZ103" i="1"/>
  <c r="CK103" i="1" s="1"/>
  <c r="AE117" i="3" s="1"/>
  <c r="AE75" i="1"/>
  <c r="BS75" i="1" s="1"/>
  <c r="O82" i="3" s="1"/>
  <c r="AZ52" i="1"/>
  <c r="BA36" i="1"/>
  <c r="CE69" i="1"/>
  <c r="AS5" i="1"/>
  <c r="Q5" i="1"/>
  <c r="AS6" i="1"/>
  <c r="AZ35" i="1"/>
  <c r="CK35" i="1" s="1"/>
  <c r="Q11" i="1"/>
  <c r="AS12" i="1"/>
  <c r="AS11" i="1"/>
  <c r="AZ11" i="1" s="1"/>
  <c r="CK11" i="1" s="1"/>
  <c r="X99" i="1"/>
  <c r="X100" i="1"/>
  <c r="AE100" i="1" s="1"/>
  <c r="AZ96" i="1"/>
  <c r="AE78" i="1"/>
  <c r="CE28" i="1"/>
  <c r="AZ28" i="1"/>
  <c r="X90" i="1"/>
  <c r="X89" i="1"/>
  <c r="CE26" i="1"/>
  <c r="AZ43" i="1"/>
  <c r="CK43" i="1" s="1"/>
  <c r="AZ100" i="1"/>
  <c r="Y66" i="1"/>
  <c r="BG65" i="1"/>
  <c r="Y65" i="1"/>
  <c r="BG68" i="1"/>
  <c r="AE68" i="1"/>
  <c r="CE104" i="1"/>
  <c r="AZ104" i="1"/>
  <c r="X83" i="1"/>
  <c r="X84" i="1"/>
  <c r="X56" i="1"/>
  <c r="X55" i="1"/>
  <c r="BG34" i="1"/>
  <c r="AZ20" i="1"/>
  <c r="Y54" i="1"/>
  <c r="Y53" i="1"/>
  <c r="AF53" i="1" s="1"/>
  <c r="BT53" i="1" s="1"/>
  <c r="X51" i="1"/>
  <c r="X52" i="1"/>
  <c r="AL97" i="1"/>
  <c r="AZ94" i="1"/>
  <c r="AZ39" i="1"/>
  <c r="CK39" i="1" s="1"/>
  <c r="AG51" i="1"/>
  <c r="BU51" i="1" s="1"/>
  <c r="CE50" i="1"/>
  <c r="CE86" i="1"/>
  <c r="AZ62" i="1"/>
  <c r="X3" i="1"/>
  <c r="X4" i="1"/>
  <c r="AL73" i="1"/>
  <c r="Y70" i="1"/>
  <c r="Y69" i="1"/>
  <c r="AL92" i="1"/>
  <c r="X69" i="1"/>
  <c r="X70" i="1"/>
  <c r="BG69" i="1"/>
  <c r="BG27" i="1"/>
  <c r="X28" i="1"/>
  <c r="X27" i="1"/>
  <c r="X20" i="1"/>
  <c r="X19" i="1"/>
  <c r="BA28" i="1"/>
  <c r="AZ64" i="1"/>
  <c r="AZ90" i="1"/>
  <c r="X103" i="1"/>
  <c r="BM103" i="1" s="1"/>
  <c r="BG103" i="1"/>
  <c r="X104" i="1"/>
  <c r="AZ55" i="1"/>
  <c r="CK55" i="1" s="1"/>
  <c r="AE18" i="1"/>
  <c r="CE105" i="1"/>
  <c r="CE51" i="1"/>
  <c r="AZ51" i="1"/>
  <c r="CK51" i="1" s="1"/>
  <c r="AF104" i="1"/>
  <c r="AL79" i="1"/>
  <c r="AZ60" i="1"/>
  <c r="CK60" i="1" s="1"/>
  <c r="X48" i="1"/>
  <c r="X47" i="1"/>
  <c r="AE87" i="1"/>
  <c r="BS87" i="1" s="1"/>
  <c r="O94" i="3" s="1"/>
  <c r="O94" i="5" s="1"/>
  <c r="BG53" i="1"/>
  <c r="AZ48" i="1"/>
  <c r="CK48" i="1" s="1"/>
  <c r="AZ88" i="1"/>
  <c r="CE65" i="1"/>
  <c r="X63" i="1"/>
  <c r="X64" i="1"/>
  <c r="BG90" i="1"/>
  <c r="BG7" i="1"/>
  <c r="X8" i="1"/>
  <c r="X7" i="1"/>
  <c r="BM7" i="1" s="1"/>
  <c r="CE36" i="1"/>
  <c r="X61" i="1"/>
  <c r="X62" i="1"/>
  <c r="Y22" i="1"/>
  <c r="Y21" i="1"/>
  <c r="AL98" i="1"/>
  <c r="AE50" i="1"/>
  <c r="BG31" i="1"/>
  <c r="X32" i="1"/>
  <c r="X31" i="1"/>
  <c r="X95" i="1"/>
  <c r="X96" i="1"/>
  <c r="AZ44" i="1"/>
  <c r="AE60" i="1"/>
  <c r="Y27" i="1"/>
  <c r="Y28" i="1"/>
  <c r="X9" i="1"/>
  <c r="X10" i="1"/>
  <c r="X23" i="1"/>
  <c r="X24" i="1"/>
  <c r="AZ31" i="1"/>
  <c r="CK31" i="1" s="1"/>
  <c r="Y76" i="1"/>
  <c r="Y75" i="1"/>
  <c r="AF75" i="1" s="1"/>
  <c r="BT75" i="1" s="1"/>
  <c r="AZ8" i="1"/>
  <c r="BI51" i="1"/>
  <c r="BG75" i="1"/>
  <c r="CE106" i="1"/>
  <c r="X106" i="1"/>
  <c r="X105" i="1"/>
  <c r="AE105" i="1" s="1"/>
  <c r="BS105" i="1" s="1"/>
  <c r="O119" i="3" s="1"/>
  <c r="BG105" i="1"/>
  <c r="AE88" i="1"/>
  <c r="AZ93" i="1"/>
  <c r="CK93" i="1" s="1"/>
  <c r="AE107" i="3" s="1"/>
  <c r="AE77" i="1"/>
  <c r="BS77" i="1" s="1"/>
  <c r="O84" i="3" s="1"/>
  <c r="BA105" i="1"/>
  <c r="CL105" i="1" s="1"/>
  <c r="AE119" i="5" s="1"/>
  <c r="BG58" i="1"/>
  <c r="AL91" i="1"/>
  <c r="BG35" i="1"/>
  <c r="X35" i="1"/>
  <c r="X36" i="1"/>
  <c r="AL80" i="1"/>
  <c r="X44" i="1"/>
  <c r="X43" i="1"/>
  <c r="AE43" i="1" s="1"/>
  <c r="BS43" i="1" s="1"/>
  <c r="O43" i="3" s="1"/>
  <c r="AZ99" i="1"/>
  <c r="CK99" i="1" s="1"/>
  <c r="AE113" i="3" s="1"/>
  <c r="X40" i="1"/>
  <c r="X39" i="1"/>
  <c r="AZ102" i="1"/>
  <c r="BA43" i="1"/>
  <c r="CL43" i="1" s="1"/>
  <c r="AF43" i="3" s="1"/>
  <c r="BA27" i="1"/>
  <c r="CL27" i="1" s="1"/>
  <c r="AF27" i="3" s="1"/>
  <c r="BA26" i="1"/>
  <c r="CE32" i="1"/>
  <c r="AG47" i="1" l="1"/>
  <c r="BU47" i="1" s="1"/>
  <c r="BC51" i="1"/>
  <c r="CN51" i="1" s="1"/>
  <c r="AP26" i="1"/>
  <c r="AB99" i="7"/>
  <c r="M93" i="1" s="1"/>
  <c r="AI28" i="7"/>
  <c r="AP23" i="1" s="1"/>
  <c r="U23" i="1" s="1"/>
  <c r="AH51" i="7"/>
  <c r="AO46" i="1" s="1"/>
  <c r="CA46" i="1" s="1"/>
  <c r="Y37" i="1"/>
  <c r="BM37" i="1" s="1"/>
  <c r="O57" i="5"/>
  <c r="Y86" i="1"/>
  <c r="BM86" i="1" s="1"/>
  <c r="J28" i="5"/>
  <c r="CE42" i="1"/>
  <c r="BH37" i="1"/>
  <c r="BM51" i="1"/>
  <c r="N51" i="3" s="1"/>
  <c r="N51" i="5" s="1"/>
  <c r="Y38" i="1"/>
  <c r="BM38" i="1" s="1"/>
  <c r="BG85" i="1"/>
  <c r="M92" i="3" s="1"/>
  <c r="N26" i="3"/>
  <c r="K26" i="3"/>
  <c r="K18" i="3"/>
  <c r="N18" i="3"/>
  <c r="N50" i="3"/>
  <c r="K50" i="3"/>
  <c r="N94" i="3"/>
  <c r="P94" i="3" s="1"/>
  <c r="K94" i="3"/>
  <c r="Z47" i="3"/>
  <c r="Z47" i="5" s="1"/>
  <c r="AA51" i="3"/>
  <c r="AD51" i="3"/>
  <c r="AC119" i="5"/>
  <c r="AA120" i="3"/>
  <c r="AD120" i="3"/>
  <c r="AD120" i="5" s="1"/>
  <c r="K57" i="3"/>
  <c r="N57" i="3"/>
  <c r="M42" i="3"/>
  <c r="J42" i="3"/>
  <c r="AA69" i="3"/>
  <c r="AD69" i="3"/>
  <c r="AD27" i="3"/>
  <c r="AA27" i="3"/>
  <c r="AA30" i="3"/>
  <c r="AD30" i="3"/>
  <c r="J82" i="3"/>
  <c r="M82" i="3"/>
  <c r="J65" i="3"/>
  <c r="M65" i="3"/>
  <c r="M16" i="3"/>
  <c r="M16" i="5" s="1"/>
  <c r="J16" i="3"/>
  <c r="J16" i="5" s="1"/>
  <c r="AA19" i="3"/>
  <c r="AD19" i="3"/>
  <c r="AD26" i="3"/>
  <c r="AA26" i="3"/>
  <c r="J30" i="3"/>
  <c r="M30" i="3"/>
  <c r="AA23" i="3"/>
  <c r="AD23" i="3"/>
  <c r="AD55" i="3"/>
  <c r="AA55" i="3"/>
  <c r="AA21" i="3"/>
  <c r="AD21" i="3"/>
  <c r="J63" i="3"/>
  <c r="M63" i="3"/>
  <c r="M28" i="5"/>
  <c r="M24" i="5"/>
  <c r="J34" i="3"/>
  <c r="M34" i="3"/>
  <c r="Z62" i="3"/>
  <c r="J58" i="3"/>
  <c r="M58" i="3"/>
  <c r="J10" i="3"/>
  <c r="M10" i="3"/>
  <c r="Z27" i="5"/>
  <c r="J48" i="3"/>
  <c r="M48" i="3"/>
  <c r="J67" i="3"/>
  <c r="J67" i="5" s="1"/>
  <c r="M67" i="3"/>
  <c r="M67" i="5" s="1"/>
  <c r="AD117" i="3"/>
  <c r="AA117" i="3"/>
  <c r="Z82" i="3"/>
  <c r="AC82" i="3"/>
  <c r="J29" i="3"/>
  <c r="M29" i="3"/>
  <c r="Z30" i="3"/>
  <c r="Z30" i="5" s="1"/>
  <c r="AE48" i="3"/>
  <c r="AB48" i="3"/>
  <c r="AC48" i="3" s="1"/>
  <c r="Z41" i="3"/>
  <c r="AD47" i="3"/>
  <c r="AA47" i="3"/>
  <c r="AA47" i="5" s="1"/>
  <c r="AB47" i="5" s="1"/>
  <c r="J24" i="5"/>
  <c r="L95" i="3"/>
  <c r="J31" i="3"/>
  <c r="M31" i="3"/>
  <c r="K7" i="3"/>
  <c r="N7" i="3"/>
  <c r="N117" i="3"/>
  <c r="K117" i="3"/>
  <c r="O82" i="5"/>
  <c r="AD95" i="3"/>
  <c r="AA95" i="3"/>
  <c r="M19" i="3"/>
  <c r="J19" i="3"/>
  <c r="AD82" i="3"/>
  <c r="AA82" i="3"/>
  <c r="AD42" i="3"/>
  <c r="AA42" i="3"/>
  <c r="Z92" i="3"/>
  <c r="AC92" i="3"/>
  <c r="AE47" i="3"/>
  <c r="AB47" i="3"/>
  <c r="AC47" i="3" s="1"/>
  <c r="AC47" i="5" s="1"/>
  <c r="AA108" i="3"/>
  <c r="AD108" i="3"/>
  <c r="Z66" i="3"/>
  <c r="M108" i="3"/>
  <c r="J108" i="3"/>
  <c r="J62" i="5"/>
  <c r="J37" i="3"/>
  <c r="M37" i="3"/>
  <c r="J69" i="3"/>
  <c r="J69" i="5" s="1"/>
  <c r="M69" i="3"/>
  <c r="M69" i="5" s="1"/>
  <c r="AD94" i="3"/>
  <c r="AF94" i="3" s="1"/>
  <c r="AA94" i="3"/>
  <c r="M60" i="3"/>
  <c r="J60" i="3"/>
  <c r="AD8" i="3"/>
  <c r="AA8" i="3"/>
  <c r="K17" i="3"/>
  <c r="N17" i="3"/>
  <c r="AD93" i="3"/>
  <c r="AA93" i="3"/>
  <c r="AE117" i="5"/>
  <c r="M17" i="3"/>
  <c r="J17" i="3"/>
  <c r="Z104" i="3"/>
  <c r="AC104" i="3"/>
  <c r="AA28" i="3"/>
  <c r="AD28" i="3"/>
  <c r="J54" i="3"/>
  <c r="M54" i="3"/>
  <c r="J119" i="3"/>
  <c r="M119" i="3"/>
  <c r="M7" i="3"/>
  <c r="M7" i="5" s="1"/>
  <c r="J7" i="3"/>
  <c r="J7" i="5" s="1"/>
  <c r="J53" i="3"/>
  <c r="M53" i="3"/>
  <c r="AD118" i="3"/>
  <c r="AA118" i="3"/>
  <c r="BM25" i="1"/>
  <c r="Z69" i="5"/>
  <c r="M49" i="3"/>
  <c r="J49" i="3"/>
  <c r="BC37" i="1"/>
  <c r="CN37" i="1" s="1"/>
  <c r="M57" i="3"/>
  <c r="J57" i="3"/>
  <c r="AA4" i="3"/>
  <c r="AD4" i="3"/>
  <c r="AI21" i="7"/>
  <c r="AP16" i="1" s="1"/>
  <c r="U16" i="1" s="1"/>
  <c r="BJ16" i="1" s="1"/>
  <c r="Z54" i="3"/>
  <c r="Z95" i="3"/>
  <c r="AC95" i="3"/>
  <c r="M64" i="5"/>
  <c r="M68" i="3"/>
  <c r="M68" i="5" s="1"/>
  <c r="J68" i="3"/>
  <c r="J68" i="5" s="1"/>
  <c r="M83" i="3"/>
  <c r="J83" i="3"/>
  <c r="Z26" i="3"/>
  <c r="Z26" i="5" s="1"/>
  <c r="M117" i="3"/>
  <c r="M117" i="5" s="1"/>
  <c r="J117" i="3"/>
  <c r="J117" i="5" s="1"/>
  <c r="O53" i="5"/>
  <c r="N14" i="3"/>
  <c r="K14" i="3"/>
  <c r="M62" i="5"/>
  <c r="J35" i="3"/>
  <c r="M35" i="3"/>
  <c r="J104" i="3"/>
  <c r="J104" i="5" s="1"/>
  <c r="M104" i="3"/>
  <c r="M104" i="5" s="1"/>
  <c r="AA119" i="3"/>
  <c r="AD119" i="3"/>
  <c r="AD119" i="5" s="1"/>
  <c r="J27" i="3"/>
  <c r="J27" i="5" s="1"/>
  <c r="M27" i="3"/>
  <c r="M27" i="5" s="1"/>
  <c r="J25" i="3"/>
  <c r="M25" i="3"/>
  <c r="M8" i="3"/>
  <c r="J8" i="3"/>
  <c r="AE94" i="5"/>
  <c r="AA29" i="3"/>
  <c r="AD29" i="3"/>
  <c r="AE20" i="3"/>
  <c r="AB20" i="3"/>
  <c r="AC20" i="3" s="1"/>
  <c r="AD83" i="3"/>
  <c r="AA83" i="3"/>
  <c r="AA68" i="3"/>
  <c r="AD68" i="3"/>
  <c r="AD107" i="3"/>
  <c r="AF107" i="3" s="1"/>
  <c r="AA107" i="3"/>
  <c r="AE56" i="3"/>
  <c r="AB56" i="3"/>
  <c r="AC56" i="3" s="1"/>
  <c r="Z43" i="3"/>
  <c r="Z51" i="3"/>
  <c r="Z51" i="5" s="1"/>
  <c r="AB51" i="3"/>
  <c r="AC51" i="3" s="1"/>
  <c r="AC51" i="5" s="1"/>
  <c r="AE51" i="3"/>
  <c r="AE51" i="5" s="1"/>
  <c r="M46" i="3"/>
  <c r="J46" i="3"/>
  <c r="J64" i="5"/>
  <c r="P97" i="12"/>
  <c r="P78" i="12"/>
  <c r="Q9" i="12"/>
  <c r="R9" i="12" s="1"/>
  <c r="Q84" i="12"/>
  <c r="R15" i="12"/>
  <c r="Q103" i="12"/>
  <c r="Q88" i="12"/>
  <c r="R19" i="12"/>
  <c r="Q107" i="12"/>
  <c r="Q17" i="12"/>
  <c r="Q102" i="12"/>
  <c r="Q83" i="12"/>
  <c r="R14" i="12"/>
  <c r="P105" i="12"/>
  <c r="P86" i="12"/>
  <c r="Q81" i="12"/>
  <c r="Q100" i="12"/>
  <c r="R12" i="12"/>
  <c r="P101" i="12"/>
  <c r="P82" i="12"/>
  <c r="Q13" i="12"/>
  <c r="P80" i="12"/>
  <c r="P99" i="12"/>
  <c r="P85" i="12"/>
  <c r="P104" i="12"/>
  <c r="P79" i="12"/>
  <c r="P98" i="12"/>
  <c r="Q106" i="12"/>
  <c r="R18" i="12"/>
  <c r="Q16" i="12"/>
  <c r="Q87" i="12"/>
  <c r="Q77" i="12"/>
  <c r="R8" i="12"/>
  <c r="Q10" i="12"/>
  <c r="Q96" i="12"/>
  <c r="T37" i="1"/>
  <c r="AA38" i="1" s="1"/>
  <c r="BO38" i="1" s="1"/>
  <c r="AB106" i="7"/>
  <c r="M100" i="1" s="1"/>
  <c r="BA22" i="1"/>
  <c r="CK22" i="1" s="1"/>
  <c r="BH47" i="1"/>
  <c r="AV38" i="1"/>
  <c r="AU38" i="1"/>
  <c r="BB38" i="1" s="1"/>
  <c r="CL38" i="1" s="1"/>
  <c r="AF38" i="3" s="1"/>
  <c r="CK38" i="1"/>
  <c r="BA44" i="1"/>
  <c r="CK44" i="1" s="1"/>
  <c r="CB62" i="1"/>
  <c r="S8" i="1"/>
  <c r="BH8" i="1" s="1"/>
  <c r="R38" i="1"/>
  <c r="BG38" i="1" s="1"/>
  <c r="AN39" i="1"/>
  <c r="S39" i="1" s="1"/>
  <c r="BH39" i="1" s="1"/>
  <c r="R88" i="1"/>
  <c r="AF88" i="1" s="1"/>
  <c r="BS88" i="1" s="1"/>
  <c r="O95" i="3" s="1"/>
  <c r="AO8" i="1"/>
  <c r="CA8" i="1" s="1"/>
  <c r="AA98" i="7"/>
  <c r="L92" i="1" s="1"/>
  <c r="Y48" i="1"/>
  <c r="BN48" i="1" s="1"/>
  <c r="BA88" i="1"/>
  <c r="CK88" i="1" s="1"/>
  <c r="AE95" i="3" s="1"/>
  <c r="BG47" i="1"/>
  <c r="AI24" i="7"/>
  <c r="AP19" i="1" s="1"/>
  <c r="U19" i="1" s="1"/>
  <c r="BB70" i="1"/>
  <c r="CL70" i="1" s="1"/>
  <c r="AF70" i="3" s="1"/>
  <c r="BA93" i="1"/>
  <c r="CL93" i="1" s="1"/>
  <c r="AE107" i="5" s="1"/>
  <c r="BZ38" i="1"/>
  <c r="Y41" i="1"/>
  <c r="AF41" i="1" s="1"/>
  <c r="BT41" i="1" s="1"/>
  <c r="O41" i="5" s="1"/>
  <c r="AU37" i="1"/>
  <c r="CG37" i="1" s="1"/>
  <c r="Y55" i="1"/>
  <c r="AF55" i="1" s="1"/>
  <c r="BT55" i="1" s="1"/>
  <c r="BZ62" i="1"/>
  <c r="Z28" i="5"/>
  <c r="CE39" i="1"/>
  <c r="BY38" i="1"/>
  <c r="Z38" i="3" s="1"/>
  <c r="Z37" i="1"/>
  <c r="BN37" i="1" s="1"/>
  <c r="M14" i="1"/>
  <c r="AC12" i="7"/>
  <c r="AC99" i="7" s="1"/>
  <c r="N93" i="1" s="1"/>
  <c r="AO28" i="1"/>
  <c r="CA28" i="1" s="1"/>
  <c r="R22" i="1"/>
  <c r="AF22" i="1" s="1"/>
  <c r="AI69" i="7"/>
  <c r="AP64" i="1" s="1"/>
  <c r="BZ37" i="1"/>
  <c r="Z37" i="5" s="1"/>
  <c r="AC19" i="7"/>
  <c r="AC87" i="7" s="1"/>
  <c r="N82" i="1" s="1"/>
  <c r="M7" i="1"/>
  <c r="BG55" i="1"/>
  <c r="AH39" i="7"/>
  <c r="AO34" i="1" s="1"/>
  <c r="CA34" i="1" s="1"/>
  <c r="AO23" i="1"/>
  <c r="CA23" i="1" s="1"/>
  <c r="Y60" i="1"/>
  <c r="BM60" i="1" s="1"/>
  <c r="Y59" i="1"/>
  <c r="AF59" i="1" s="1"/>
  <c r="BT59" i="1" s="1"/>
  <c r="O59" i="5" s="1"/>
  <c r="BS50" i="1"/>
  <c r="O50" i="3" s="1"/>
  <c r="BG51" i="1"/>
  <c r="AA79" i="7"/>
  <c r="L74" i="1" s="1"/>
  <c r="AT63" i="1"/>
  <c r="BA63" i="1" s="1"/>
  <c r="CL63" i="1" s="1"/>
  <c r="AF63" i="3" s="1"/>
  <c r="BA47" i="1"/>
  <c r="CL47" i="1" s="1"/>
  <c r="AF47" i="3" s="1"/>
  <c r="CA62" i="1"/>
  <c r="AO38" i="1"/>
  <c r="CA38" i="1" s="1"/>
  <c r="M106" i="1"/>
  <c r="CA37" i="1"/>
  <c r="AH55" i="7"/>
  <c r="AI55" i="7" s="1"/>
  <c r="AN66" i="1"/>
  <c r="BZ66" i="1" s="1"/>
  <c r="AO24" i="1"/>
  <c r="T24" i="1" s="1"/>
  <c r="M4" i="1"/>
  <c r="BO48" i="1"/>
  <c r="BJ62" i="1"/>
  <c r="M40" i="1"/>
  <c r="AB77" i="7"/>
  <c r="M72" i="1" s="1"/>
  <c r="AI13" i="7"/>
  <c r="AI100" i="7" s="1"/>
  <c r="AP94" i="1" s="1"/>
  <c r="BG39" i="1"/>
  <c r="BG43" i="1"/>
  <c r="BM93" i="1"/>
  <c r="AP51" i="1"/>
  <c r="U51" i="1" s="1"/>
  <c r="AC21" i="7"/>
  <c r="M16" i="1"/>
  <c r="AT64" i="1"/>
  <c r="BA64" i="1" s="1"/>
  <c r="CK64" i="1" s="1"/>
  <c r="AF93" i="1"/>
  <c r="BT93" i="1" s="1"/>
  <c r="BG93" i="1"/>
  <c r="AN43" i="1"/>
  <c r="AU43" i="1" s="1"/>
  <c r="BB43" i="1" s="1"/>
  <c r="CM43" i="1" s="1"/>
  <c r="Y94" i="1"/>
  <c r="AF94" i="1" s="1"/>
  <c r="BI62" i="1"/>
  <c r="BG41" i="1"/>
  <c r="BG59" i="1"/>
  <c r="BY63" i="1"/>
  <c r="Z63" i="3" s="1"/>
  <c r="Y39" i="1"/>
  <c r="AF39" i="1" s="1"/>
  <c r="BT39" i="1" s="1"/>
  <c r="Z67" i="1"/>
  <c r="AG67" i="1" s="1"/>
  <c r="BU67" i="1" s="1"/>
  <c r="AH81" i="7"/>
  <c r="AO76" i="1" s="1"/>
  <c r="AI32" i="7"/>
  <c r="AP27" i="1" s="1"/>
  <c r="U27" i="1" s="1"/>
  <c r="AC28" i="7"/>
  <c r="N23" i="1" s="1"/>
  <c r="M23" i="1"/>
  <c r="Z68" i="1"/>
  <c r="AG68" i="1" s="1"/>
  <c r="BT68" i="1" s="1"/>
  <c r="AT59" i="1"/>
  <c r="BY59" i="1"/>
  <c r="Z59" i="3" s="1"/>
  <c r="AT60" i="1"/>
  <c r="Z55" i="5"/>
  <c r="Y44" i="1"/>
  <c r="BM44" i="1" s="1"/>
  <c r="CE47" i="1"/>
  <c r="BZ64" i="1"/>
  <c r="AO67" i="1"/>
  <c r="AI72" i="7"/>
  <c r="AH64" i="7"/>
  <c r="AN59" i="1"/>
  <c r="BZ59" i="1" s="1"/>
  <c r="CE24" i="1"/>
  <c r="CF24" i="1"/>
  <c r="BA94" i="1"/>
  <c r="CK94" i="1" s="1"/>
  <c r="AE108" i="3" s="1"/>
  <c r="AU67" i="1"/>
  <c r="AU68" i="1"/>
  <c r="BZ67" i="1"/>
  <c r="BM35" i="1"/>
  <c r="AC36" i="7"/>
  <c r="N31" i="1" s="1"/>
  <c r="M31" i="1"/>
  <c r="Y29" i="1"/>
  <c r="AF29" i="1" s="1"/>
  <c r="BT29" i="1" s="1"/>
  <c r="O29" i="5" s="1"/>
  <c r="Y30" i="1"/>
  <c r="BM30" i="1" s="1"/>
  <c r="S21" i="1"/>
  <c r="Z22" i="1" s="1"/>
  <c r="BN22" i="1" s="1"/>
  <c r="BG23" i="1"/>
  <c r="BM32" i="1"/>
  <c r="Y23" i="1"/>
  <c r="AF23" i="1" s="1"/>
  <c r="BT23" i="1" s="1"/>
  <c r="CE23" i="1"/>
  <c r="BZ90" i="1"/>
  <c r="BA55" i="1"/>
  <c r="CL55" i="1" s="1"/>
  <c r="AF55" i="3" s="1"/>
  <c r="BG33" i="1"/>
  <c r="Y34" i="1"/>
  <c r="AF34" i="1" s="1"/>
  <c r="BS34" i="1" s="1"/>
  <c r="O34" i="3" s="1"/>
  <c r="AH50" i="7"/>
  <c r="AN45" i="1"/>
  <c r="BZ45" i="1" s="1"/>
  <c r="CA64" i="1"/>
  <c r="T64" i="1"/>
  <c r="AB100" i="7"/>
  <c r="M94" i="1" s="1"/>
  <c r="AC13" i="7"/>
  <c r="AB81" i="7"/>
  <c r="M76" i="1" s="1"/>
  <c r="M8" i="1"/>
  <c r="CF55" i="1"/>
  <c r="AI46" i="7"/>
  <c r="AO41" i="1"/>
  <c r="T41" i="1" s="1"/>
  <c r="M66" i="1"/>
  <c r="AC71" i="7"/>
  <c r="N66" i="1" s="1"/>
  <c r="N9" i="1"/>
  <c r="AC101" i="7"/>
  <c r="N95" i="1" s="1"/>
  <c r="AC82" i="7"/>
  <c r="N77" i="1" s="1"/>
  <c r="BZ48" i="1"/>
  <c r="BB48" i="1"/>
  <c r="CL48" i="1" s="1"/>
  <c r="AF48" i="3" s="1"/>
  <c r="S48" i="1"/>
  <c r="R32" i="1"/>
  <c r="AF32" i="1" s="1"/>
  <c r="BY32" i="1"/>
  <c r="Z32" i="3" s="1"/>
  <c r="BH55" i="1"/>
  <c r="AC92" i="7"/>
  <c r="N86" i="1" s="1"/>
  <c r="M86" i="1"/>
  <c r="BZ70" i="1"/>
  <c r="S70" i="1"/>
  <c r="AO48" i="1"/>
  <c r="T48" i="1" s="1"/>
  <c r="AH48" i="1" s="1"/>
  <c r="AI53" i="7"/>
  <c r="AN32" i="1"/>
  <c r="S32" i="1" s="1"/>
  <c r="AH37" i="7"/>
  <c r="AU22" i="1"/>
  <c r="CF22" i="1" s="1"/>
  <c r="AU21" i="1"/>
  <c r="CF21" i="1" s="1"/>
  <c r="BA52" i="1"/>
  <c r="CL52" i="1" s="1"/>
  <c r="AF52" i="3" s="1"/>
  <c r="BI16" i="1"/>
  <c r="M10" i="1"/>
  <c r="Z56" i="1"/>
  <c r="BN56" i="1" s="1"/>
  <c r="AC51" i="7"/>
  <c r="N46" i="1" s="1"/>
  <c r="M46" i="1"/>
  <c r="S30" i="1"/>
  <c r="AI75" i="7"/>
  <c r="AO70" i="1"/>
  <c r="CA70" i="1" s="1"/>
  <c r="AC27" i="7"/>
  <c r="N22" i="1" s="1"/>
  <c r="M22" i="1"/>
  <c r="S58" i="1"/>
  <c r="BZ58" i="1"/>
  <c r="R56" i="1"/>
  <c r="AF56" i="1" s="1"/>
  <c r="BA56" i="1"/>
  <c r="CL56" i="1" s="1"/>
  <c r="AF56" i="3" s="1"/>
  <c r="BY56" i="1"/>
  <c r="Z56" i="3" s="1"/>
  <c r="AI26" i="7"/>
  <c r="AO21" i="1"/>
  <c r="CA21" i="1" s="1"/>
  <c r="AG79" i="7"/>
  <c r="AG98" i="7"/>
  <c r="AN92" i="1" s="1"/>
  <c r="BZ92" i="1" s="1"/>
  <c r="AN6" i="1"/>
  <c r="AU42" i="1"/>
  <c r="BB42" i="1" s="1"/>
  <c r="BZ41" i="1"/>
  <c r="AU41" i="1"/>
  <c r="BB41" i="1" s="1"/>
  <c r="CM41" i="1" s="1"/>
  <c r="S41" i="1"/>
  <c r="AH77" i="7"/>
  <c r="AO72" i="1" s="1"/>
  <c r="CA72" i="1" s="1"/>
  <c r="AH11" i="7"/>
  <c r="AO4" i="1"/>
  <c r="CA4" i="1" s="1"/>
  <c r="AH96" i="7"/>
  <c r="AO90" i="1" s="1"/>
  <c r="T90" i="1" s="1"/>
  <c r="BI90" i="1" s="1"/>
  <c r="AC68" i="7"/>
  <c r="N63" i="1" s="1"/>
  <c r="M63" i="1"/>
  <c r="M70" i="1"/>
  <c r="AC75" i="7"/>
  <c r="N70" i="1" s="1"/>
  <c r="BA37" i="1"/>
  <c r="CL37" i="1" s="1"/>
  <c r="AF37" i="3" s="1"/>
  <c r="AI9" i="7"/>
  <c r="AI77" i="7" s="1"/>
  <c r="AP72" i="1" s="1"/>
  <c r="AB102" i="7"/>
  <c r="M96" i="1" s="1"/>
  <c r="AI35" i="7"/>
  <c r="AO30" i="1"/>
  <c r="CA30" i="1" s="1"/>
  <c r="AO103" i="1"/>
  <c r="CA103" i="1" s="1"/>
  <c r="AI110" i="7"/>
  <c r="AI63" i="7"/>
  <c r="AO58" i="1"/>
  <c r="CA58" i="1" s="1"/>
  <c r="AC24" i="7"/>
  <c r="N19" i="1" s="1"/>
  <c r="M19" i="1"/>
  <c r="Z104" i="1"/>
  <c r="BN104" i="1" s="1"/>
  <c r="AB83" i="7"/>
  <c r="M78" i="1" s="1"/>
  <c r="AO55" i="1"/>
  <c r="T55" i="1" s="1"/>
  <c r="BI55" i="1" s="1"/>
  <c r="CA16" i="1"/>
  <c r="BY18" i="1"/>
  <c r="Z18" i="3" s="1"/>
  <c r="R18" i="1"/>
  <c r="AF18" i="1" s="1"/>
  <c r="BS18" i="1" s="1"/>
  <c r="O18" i="3" s="1"/>
  <c r="BA18" i="1"/>
  <c r="CK18" i="1" s="1"/>
  <c r="AU103" i="1"/>
  <c r="CF103" i="1" s="1"/>
  <c r="BZ103" i="1"/>
  <c r="Z117" i="5" s="1"/>
  <c r="AU104" i="1"/>
  <c r="M105" i="1"/>
  <c r="AC112" i="7"/>
  <c r="N105" i="1" s="1"/>
  <c r="AI71" i="7"/>
  <c r="AO66" i="1"/>
  <c r="T66" i="1" s="1"/>
  <c r="AI111" i="7"/>
  <c r="AO104" i="1"/>
  <c r="CA104" i="1" s="1"/>
  <c r="BA32" i="1"/>
  <c r="CK32" i="1" s="1"/>
  <c r="AN56" i="1"/>
  <c r="AH61" i="7"/>
  <c r="S104" i="1"/>
  <c r="BZ104" i="1"/>
  <c r="AC118" i="5" s="1"/>
  <c r="Z103" i="1"/>
  <c r="BN103" i="1" s="1"/>
  <c r="AE103" i="1"/>
  <c r="BS103" i="1" s="1"/>
  <c r="O117" i="3" s="1"/>
  <c r="O117" i="5" s="1"/>
  <c r="S4" i="1"/>
  <c r="AH23" i="7"/>
  <c r="AN18" i="1"/>
  <c r="AT46" i="1"/>
  <c r="R45" i="1"/>
  <c r="BY45" i="1"/>
  <c r="Z45" i="3" s="1"/>
  <c r="AT45" i="1"/>
  <c r="AC53" i="7"/>
  <c r="N48" i="1" s="1"/>
  <c r="M48" i="1"/>
  <c r="AC23" i="7"/>
  <c r="N18" i="1" s="1"/>
  <c r="M18" i="1"/>
  <c r="CE85" i="1"/>
  <c r="BB105" i="1"/>
  <c r="CM105" i="1" s="1"/>
  <c r="CF52" i="1"/>
  <c r="CE19" i="1"/>
  <c r="BM76" i="1"/>
  <c r="CF70" i="1"/>
  <c r="CE29" i="1"/>
  <c r="AF51" i="1"/>
  <c r="BT51" i="1" s="1"/>
  <c r="CK104" i="1"/>
  <c r="AE118" i="3" s="1"/>
  <c r="BA76" i="1"/>
  <c r="CK76" i="1" s="1"/>
  <c r="AE83" i="3" s="1"/>
  <c r="Y52" i="1"/>
  <c r="BM52" i="1" s="1"/>
  <c r="BH51" i="1"/>
  <c r="BG40" i="1"/>
  <c r="AF40" i="1"/>
  <c r="BM58" i="1"/>
  <c r="CK20" i="1"/>
  <c r="BM75" i="1"/>
  <c r="BM47" i="1"/>
  <c r="AE32" i="1"/>
  <c r="CF69" i="1"/>
  <c r="BH105" i="1"/>
  <c r="CF23" i="1"/>
  <c r="Y62" i="1"/>
  <c r="AF62" i="1" s="1"/>
  <c r="BG61" i="1"/>
  <c r="R74" i="1"/>
  <c r="CE22" i="1"/>
  <c r="BH76" i="1"/>
  <c r="Z106" i="1"/>
  <c r="BN106" i="1" s="1"/>
  <c r="BM42" i="1"/>
  <c r="BH23" i="1"/>
  <c r="BM8" i="1"/>
  <c r="CL24" i="1"/>
  <c r="AF24" i="3" s="1"/>
  <c r="Z24" i="1"/>
  <c r="AG24" i="1" s="1"/>
  <c r="BT24" i="1" s="1"/>
  <c r="BZ50" i="1"/>
  <c r="Z50" i="5" s="1"/>
  <c r="S50" i="1"/>
  <c r="S52" i="1"/>
  <c r="BZ52" i="1"/>
  <c r="BI47" i="1"/>
  <c r="Z19" i="5"/>
  <c r="T27" i="1"/>
  <c r="BI27" i="1" s="1"/>
  <c r="AV28" i="1"/>
  <c r="CG28" i="1" s="1"/>
  <c r="AV27" i="1"/>
  <c r="BC27" i="1" s="1"/>
  <c r="CN27" i="1" s="1"/>
  <c r="CA27" i="1"/>
  <c r="AI93" i="7"/>
  <c r="AO87" i="1"/>
  <c r="AW38" i="1"/>
  <c r="AW37" i="1"/>
  <c r="BD37" i="1" s="1"/>
  <c r="CO37" i="1" s="1"/>
  <c r="CB37" i="1"/>
  <c r="U37" i="1"/>
  <c r="V26" i="1"/>
  <c r="AV19" i="1"/>
  <c r="BC19" i="1" s="1"/>
  <c r="CN19" i="1" s="1"/>
  <c r="AV20" i="1"/>
  <c r="T19" i="1"/>
  <c r="AA84" i="7"/>
  <c r="L79" i="1" s="1"/>
  <c r="AB16" i="7"/>
  <c r="AA103" i="7"/>
  <c r="L97" i="1" s="1"/>
  <c r="L11" i="1"/>
  <c r="S34" i="1"/>
  <c r="BZ34" i="1"/>
  <c r="Z34" i="5" s="1"/>
  <c r="BZ60" i="1"/>
  <c r="S60" i="1"/>
  <c r="BY10" i="1"/>
  <c r="Z10" i="3" s="1"/>
  <c r="CA19" i="1"/>
  <c r="T52" i="1"/>
  <c r="AH52" i="1" s="1"/>
  <c r="CA52" i="1"/>
  <c r="BC52" i="1"/>
  <c r="AU31" i="1"/>
  <c r="BB31" i="1" s="1"/>
  <c r="CM31" i="1" s="1"/>
  <c r="BZ31" i="1"/>
  <c r="AU32" i="1"/>
  <c r="S31" i="1"/>
  <c r="AI39" i="7"/>
  <c r="AI30" i="7"/>
  <c r="AO25" i="1"/>
  <c r="T25" i="1" s="1"/>
  <c r="Z29" i="5"/>
  <c r="Z26" i="1"/>
  <c r="AG26" i="1" s="1"/>
  <c r="CE21" i="1"/>
  <c r="BH25" i="1"/>
  <c r="BA75" i="1"/>
  <c r="CL75" i="1" s="1"/>
  <c r="AE82" i="5" s="1"/>
  <c r="AJ57" i="7"/>
  <c r="AQ52" i="1" s="1"/>
  <c r="V52" i="1" s="1"/>
  <c r="AP52" i="1"/>
  <c r="AP24" i="1"/>
  <c r="AJ29" i="7"/>
  <c r="AQ24" i="1" s="1"/>
  <c r="V24" i="1" s="1"/>
  <c r="AI36" i="7"/>
  <c r="AO31" i="1"/>
  <c r="T31" i="1" s="1"/>
  <c r="Z7" i="1"/>
  <c r="AG7" i="1" s="1"/>
  <c r="BU7" i="1" s="1"/>
  <c r="Z8" i="1"/>
  <c r="AC70" i="7"/>
  <c r="N65" i="1" s="1"/>
  <c r="M65" i="1"/>
  <c r="AF85" i="7"/>
  <c r="AM80" i="1" s="1"/>
  <c r="BY80" i="1" s="1"/>
  <c r="AF104" i="7"/>
  <c r="AM98" i="1" s="1"/>
  <c r="BY98" i="1" s="1"/>
  <c r="AM12" i="1"/>
  <c r="AC74" i="7"/>
  <c r="N69" i="1" s="1"/>
  <c r="M69" i="1"/>
  <c r="AV106" i="1"/>
  <c r="AV105" i="1"/>
  <c r="CA105" i="1"/>
  <c r="T105" i="1"/>
  <c r="AB76" i="7"/>
  <c r="M71" i="1" s="1"/>
  <c r="AC8" i="7"/>
  <c r="AB95" i="7"/>
  <c r="M89" i="1" s="1"/>
  <c r="M3" i="1"/>
  <c r="BY76" i="1"/>
  <c r="BZ76" i="1"/>
  <c r="BB19" i="1"/>
  <c r="CM19" i="1" s="1"/>
  <c r="BA30" i="1"/>
  <c r="CE30" i="1"/>
  <c r="R14" i="1"/>
  <c r="AF14" i="1" s="1"/>
  <c r="BY14" i="1"/>
  <c r="Z14" i="3" s="1"/>
  <c r="AA78" i="7"/>
  <c r="L73" i="1" s="1"/>
  <c r="AA97" i="7"/>
  <c r="L91" i="1" s="1"/>
  <c r="AB10" i="7"/>
  <c r="L5" i="1"/>
  <c r="BM49" i="1"/>
  <c r="AE49" i="1"/>
  <c r="BS49" i="1" s="1"/>
  <c r="O49" i="3" s="1"/>
  <c r="O49" i="5" s="1"/>
  <c r="BB28" i="1"/>
  <c r="CF28" i="1"/>
  <c r="AJ43" i="7"/>
  <c r="AP38" i="1"/>
  <c r="R106" i="1"/>
  <c r="AF106" i="1" s="1"/>
  <c r="BY106" i="1"/>
  <c r="AU26" i="1"/>
  <c r="AU25" i="1"/>
  <c r="BZ25" i="1"/>
  <c r="AQ62" i="1"/>
  <c r="CC62" i="1" s="1"/>
  <c r="AF89" i="7"/>
  <c r="J84" i="1"/>
  <c r="AQ37" i="1"/>
  <c r="V37" i="1" s="1"/>
  <c r="AJ33" i="7"/>
  <c r="AQ28" i="1" s="1"/>
  <c r="V28" i="1" s="1"/>
  <c r="AP28" i="1"/>
  <c r="AC96" i="7"/>
  <c r="N90" i="1" s="1"/>
  <c r="AC77" i="7"/>
  <c r="N72" i="1" s="1"/>
  <c r="N4" i="1"/>
  <c r="AC22" i="7"/>
  <c r="N17" i="1" s="1"/>
  <c r="M17" i="1"/>
  <c r="AI65" i="7"/>
  <c r="AO60" i="1"/>
  <c r="BH26" i="1"/>
  <c r="J26" i="5" s="1"/>
  <c r="BI26" i="1"/>
  <c r="Z25" i="1"/>
  <c r="BN25" i="1" s="1"/>
  <c r="BY74" i="1"/>
  <c r="BM68" i="1"/>
  <c r="S94" i="1"/>
  <c r="BZ94" i="1"/>
  <c r="AC108" i="5" s="1"/>
  <c r="AI25" i="7"/>
  <c r="AO20" i="1"/>
  <c r="CA20" i="1" s="1"/>
  <c r="BZ65" i="1"/>
  <c r="AU66" i="1"/>
  <c r="AU65" i="1"/>
  <c r="BB65" i="1" s="1"/>
  <c r="CM65" i="1" s="1"/>
  <c r="S65" i="1"/>
  <c r="AC49" i="7"/>
  <c r="N44" i="1" s="1"/>
  <c r="M44" i="1"/>
  <c r="AU50" i="1"/>
  <c r="BZ49" i="1"/>
  <c r="AU49" i="1"/>
  <c r="S49" i="1"/>
  <c r="AM96" i="1"/>
  <c r="AP105" i="1"/>
  <c r="U105" i="1" s="1"/>
  <c r="Y33" i="1"/>
  <c r="AF33" i="1" s="1"/>
  <c r="BT33" i="1" s="1"/>
  <c r="O33" i="5" s="1"/>
  <c r="AC86" i="7"/>
  <c r="N81" i="1" s="1"/>
  <c r="N13" i="1"/>
  <c r="AC105" i="7"/>
  <c r="N99" i="1" s="1"/>
  <c r="Y15" i="1"/>
  <c r="BM15" i="1" s="1"/>
  <c r="Y16" i="1"/>
  <c r="BM16" i="1" s="1"/>
  <c r="BG15" i="1"/>
  <c r="Y64" i="1"/>
  <c r="Y63" i="1"/>
  <c r="BG13" i="1"/>
  <c r="Y13" i="1"/>
  <c r="AF13" i="1" s="1"/>
  <c r="BT13" i="1" s="1"/>
  <c r="O13" i="5" s="1"/>
  <c r="BZ57" i="1"/>
  <c r="AU57" i="1"/>
  <c r="AU58" i="1"/>
  <c r="S57" i="1"/>
  <c r="AM77" i="1"/>
  <c r="R77" i="1" s="1"/>
  <c r="BS58" i="1"/>
  <c r="O58" i="3" s="1"/>
  <c r="AO17" i="1"/>
  <c r="T17" i="1" s="1"/>
  <c r="AI22" i="7"/>
  <c r="AU30" i="1"/>
  <c r="AU29" i="1"/>
  <c r="BB29" i="1" s="1"/>
  <c r="CM29" i="1" s="1"/>
  <c r="S29" i="1"/>
  <c r="AI51" i="7"/>
  <c r="AH20" i="7"/>
  <c r="AN15" i="1"/>
  <c r="S15" i="1" s="1"/>
  <c r="AI73" i="7"/>
  <c r="AO68" i="1"/>
  <c r="Y61" i="1"/>
  <c r="BM61" i="1" s="1"/>
  <c r="AA47" i="1"/>
  <c r="BO47" i="1" s="1"/>
  <c r="BA21" i="1"/>
  <c r="CL21" i="1" s="1"/>
  <c r="AF21" i="3" s="1"/>
  <c r="S54" i="1"/>
  <c r="BZ54" i="1"/>
  <c r="AF88" i="7"/>
  <c r="J83" i="1"/>
  <c r="S17" i="1"/>
  <c r="AU18" i="1"/>
  <c r="AU17" i="1"/>
  <c r="BZ17" i="1"/>
  <c r="Y19" i="1"/>
  <c r="BM19" i="1" s="1"/>
  <c r="BH19" i="1"/>
  <c r="Y20" i="1"/>
  <c r="BM20" i="1" s="1"/>
  <c r="AH99" i="7"/>
  <c r="AH80" i="7"/>
  <c r="AO75" i="1" s="1"/>
  <c r="AI12" i="7"/>
  <c r="AO7" i="1"/>
  <c r="AT10" i="1"/>
  <c r="BA10" i="1" s="1"/>
  <c r="BY9" i="1"/>
  <c r="Z9" i="3" s="1"/>
  <c r="AT9" i="1"/>
  <c r="BA9" i="1" s="1"/>
  <c r="CL9" i="1" s="1"/>
  <c r="AF9" i="3" s="1"/>
  <c r="R9" i="1"/>
  <c r="BB27" i="1"/>
  <c r="CM27" i="1" s="1"/>
  <c r="CF27" i="1"/>
  <c r="AI59" i="7"/>
  <c r="AO54" i="1"/>
  <c r="AU87" i="1"/>
  <c r="S87" i="1"/>
  <c r="BZ87" i="1"/>
  <c r="AC94" i="5" s="1"/>
  <c r="AU88" i="1"/>
  <c r="M87" i="1"/>
  <c r="AC93" i="7"/>
  <c r="N87" i="1" s="1"/>
  <c r="S42" i="1"/>
  <c r="AM95" i="1"/>
  <c r="R95" i="1" s="1"/>
  <c r="BY3" i="1"/>
  <c r="AT3" i="1"/>
  <c r="AT4" i="1"/>
  <c r="R3" i="1"/>
  <c r="AF103" i="7"/>
  <c r="AM97" i="1" s="1"/>
  <c r="BY97" i="1" s="1"/>
  <c r="AF84" i="7"/>
  <c r="AM11" i="1"/>
  <c r="AI41" i="7"/>
  <c r="AO36" i="1"/>
  <c r="T36" i="1" s="1"/>
  <c r="BY40" i="1"/>
  <c r="Z40" i="3" s="1"/>
  <c r="BA40" i="1"/>
  <c r="BY86" i="1"/>
  <c r="R86" i="1"/>
  <c r="BZ35" i="1"/>
  <c r="AU35" i="1"/>
  <c r="AU36" i="1"/>
  <c r="S35" i="1"/>
  <c r="S63" i="1"/>
  <c r="AU63" i="1"/>
  <c r="AU64" i="1"/>
  <c r="AG108" i="7"/>
  <c r="AM102" i="1"/>
  <c r="R102" i="1" s="1"/>
  <c r="CF19" i="1"/>
  <c r="AU8" i="1"/>
  <c r="BZ7" i="1"/>
  <c r="AU7" i="1"/>
  <c r="R72" i="1"/>
  <c r="BZ85" i="1"/>
  <c r="AU85" i="1"/>
  <c r="AU86" i="1"/>
  <c r="S85" i="1"/>
  <c r="Z21" i="5"/>
  <c r="S22" i="1"/>
  <c r="R82" i="1"/>
  <c r="BG82" i="1" s="1"/>
  <c r="BY82" i="1"/>
  <c r="AI47" i="7"/>
  <c r="AO42" i="1"/>
  <c r="T42" i="1" s="1"/>
  <c r="AI44" i="7"/>
  <c r="AO39" i="1"/>
  <c r="AM78" i="1"/>
  <c r="R78" i="1" s="1"/>
  <c r="AI74" i="7"/>
  <c r="AO69" i="1"/>
  <c r="AF107" i="7"/>
  <c r="J101" i="1"/>
  <c r="AV48" i="1"/>
  <c r="CA47" i="1"/>
  <c r="AV47" i="1"/>
  <c r="AG95" i="7"/>
  <c r="AG10" i="7"/>
  <c r="AG76" i="7"/>
  <c r="AH8" i="7"/>
  <c r="AN3" i="1"/>
  <c r="BZ3" i="1" s="1"/>
  <c r="R81" i="1"/>
  <c r="BY81" i="1"/>
  <c r="AT81" i="1"/>
  <c r="AT82" i="1"/>
  <c r="AI62" i="7"/>
  <c r="AO57" i="1"/>
  <c r="T57" i="1" s="1"/>
  <c r="AH45" i="7"/>
  <c r="AN40" i="1"/>
  <c r="AT34" i="1"/>
  <c r="AT33" i="1"/>
  <c r="BA33" i="1" s="1"/>
  <c r="CL33" i="1" s="1"/>
  <c r="AF33" i="3" s="1"/>
  <c r="BY33" i="1"/>
  <c r="Z33" i="3" s="1"/>
  <c r="AB98" i="7"/>
  <c r="M92" i="1" s="1"/>
  <c r="AC11" i="7"/>
  <c r="M6" i="1"/>
  <c r="AB79" i="7"/>
  <c r="M74" i="1" s="1"/>
  <c r="AH92" i="7"/>
  <c r="AN86" i="1"/>
  <c r="S86" i="1" s="1"/>
  <c r="AI40" i="7"/>
  <c r="AO35" i="1"/>
  <c r="CA35" i="1" s="1"/>
  <c r="AI68" i="7"/>
  <c r="AO63" i="1"/>
  <c r="T63" i="1" s="1"/>
  <c r="AC54" i="7"/>
  <c r="N49" i="1" s="1"/>
  <c r="M49" i="1"/>
  <c r="S93" i="1"/>
  <c r="BZ93" i="1"/>
  <c r="Z107" i="5" s="1"/>
  <c r="AU93" i="1"/>
  <c r="AU94" i="1"/>
  <c r="BB94" i="1" s="1"/>
  <c r="BY72" i="1"/>
  <c r="AO85" i="1"/>
  <c r="T85" i="1" s="1"/>
  <c r="AI91" i="7"/>
  <c r="AO65" i="1"/>
  <c r="T65" i="1" s="1"/>
  <c r="AI70" i="7"/>
  <c r="AI27" i="7"/>
  <c r="AO22" i="1"/>
  <c r="CA22" i="1" s="1"/>
  <c r="AG87" i="7"/>
  <c r="AG106" i="7"/>
  <c r="AH19" i="7"/>
  <c r="AN14" i="1"/>
  <c r="BZ14" i="1" s="1"/>
  <c r="AG17" i="7"/>
  <c r="AO49" i="1"/>
  <c r="CA49" i="1" s="1"/>
  <c r="AI54" i="7"/>
  <c r="AG102" i="7"/>
  <c r="AN96" i="1" s="1"/>
  <c r="AG83" i="7"/>
  <c r="AH15" i="7"/>
  <c r="AN10" i="1"/>
  <c r="S10" i="1" s="1"/>
  <c r="Z69" i="1"/>
  <c r="AG69" i="1" s="1"/>
  <c r="BU69" i="1" s="1"/>
  <c r="Z70" i="1"/>
  <c r="AJ52" i="7"/>
  <c r="AP47" i="1"/>
  <c r="U47" i="1" s="1"/>
  <c r="BJ47" i="1" s="1"/>
  <c r="AF97" i="7"/>
  <c r="AM91" i="1" s="1"/>
  <c r="AT92" i="1" s="1"/>
  <c r="BA92" i="1" s="1"/>
  <c r="AF78" i="7"/>
  <c r="AM73" i="1" s="1"/>
  <c r="AT73" i="1" s="1"/>
  <c r="BA73" i="1" s="1"/>
  <c r="CL73" i="1" s="1"/>
  <c r="AM5" i="1"/>
  <c r="R5" i="1" s="1"/>
  <c r="AT15" i="1"/>
  <c r="BA15" i="1" s="1"/>
  <c r="CL15" i="1" s="1"/>
  <c r="AF15" i="3" s="1"/>
  <c r="BY15" i="1"/>
  <c r="Z15" i="3" s="1"/>
  <c r="AT16" i="1"/>
  <c r="BZ63" i="1"/>
  <c r="AT14" i="1"/>
  <c r="BA14" i="1" s="1"/>
  <c r="CK14" i="1" s="1"/>
  <c r="AT13" i="1"/>
  <c r="BY13" i="1"/>
  <c r="Z13" i="3" s="1"/>
  <c r="AH38" i="7"/>
  <c r="AN33" i="1"/>
  <c r="S33" i="1" s="1"/>
  <c r="AC73" i="7"/>
  <c r="N68" i="1" s="1"/>
  <c r="M68" i="1"/>
  <c r="AH113" i="7"/>
  <c r="AN106" i="1"/>
  <c r="S106" i="1" s="1"/>
  <c r="AN75" i="1"/>
  <c r="AH66" i="7"/>
  <c r="AN61" i="1"/>
  <c r="S61" i="1" s="1"/>
  <c r="AC47" i="7"/>
  <c r="N42" i="1" s="1"/>
  <c r="M42" i="1"/>
  <c r="AI34" i="7"/>
  <c r="AO29" i="1"/>
  <c r="BZ88" i="1"/>
  <c r="S88" i="1"/>
  <c r="AM100" i="1"/>
  <c r="R100" i="1" s="1"/>
  <c r="BZ22" i="1"/>
  <c r="AO94" i="1"/>
  <c r="CA94" i="1" s="1"/>
  <c r="BZ53" i="1"/>
  <c r="AU53" i="1"/>
  <c r="S53" i="1"/>
  <c r="AU54" i="1"/>
  <c r="BB54" i="1" s="1"/>
  <c r="AQ51" i="1"/>
  <c r="V51" i="1" s="1"/>
  <c r="R44" i="1"/>
  <c r="BG44" i="1" s="1"/>
  <c r="BY44" i="1"/>
  <c r="Z44" i="3" s="1"/>
  <c r="AM71" i="1"/>
  <c r="R71" i="1" s="1"/>
  <c r="Z27" i="1"/>
  <c r="BN27" i="1" s="1"/>
  <c r="Z28" i="1"/>
  <c r="BN28" i="1" s="1"/>
  <c r="AG105" i="7"/>
  <c r="AG16" i="7"/>
  <c r="AN13" i="1"/>
  <c r="S13" i="1" s="1"/>
  <c r="AH18" i="7"/>
  <c r="AG86" i="7"/>
  <c r="CC26" i="1"/>
  <c r="CB26" i="1"/>
  <c r="U26" i="1"/>
  <c r="AB104" i="7"/>
  <c r="M98" i="1" s="1"/>
  <c r="AB85" i="7"/>
  <c r="M80" i="1" s="1"/>
  <c r="AC17" i="7"/>
  <c r="M12" i="1"/>
  <c r="S20" i="1"/>
  <c r="BZ20" i="1"/>
  <c r="BB20" i="1"/>
  <c r="AC83" i="7"/>
  <c r="N78" i="1" s="1"/>
  <c r="AC102" i="7"/>
  <c r="N96" i="1" s="1"/>
  <c r="N10" i="1"/>
  <c r="AI48" i="7"/>
  <c r="AO43" i="1"/>
  <c r="AT62" i="1"/>
  <c r="AT61" i="1"/>
  <c r="BY61" i="1"/>
  <c r="Z61" i="3" s="1"/>
  <c r="N57" i="1"/>
  <c r="M57" i="1"/>
  <c r="AI94" i="7"/>
  <c r="AO88" i="1"/>
  <c r="CA88" i="1" s="1"/>
  <c r="S46" i="1"/>
  <c r="BZ46" i="1"/>
  <c r="AJ60" i="7"/>
  <c r="AP55" i="1"/>
  <c r="AG82" i="7"/>
  <c r="AG101" i="7"/>
  <c r="AH14" i="7"/>
  <c r="AN9" i="1"/>
  <c r="BZ9" i="1" s="1"/>
  <c r="AI58" i="7"/>
  <c r="AO53" i="1"/>
  <c r="T53" i="1" s="1"/>
  <c r="AH49" i="7"/>
  <c r="AN44" i="1"/>
  <c r="BZ44" i="1" s="1"/>
  <c r="AM89" i="1"/>
  <c r="AM99" i="1"/>
  <c r="R99" i="1" s="1"/>
  <c r="S36" i="1"/>
  <c r="BZ36" i="1"/>
  <c r="Z19" i="1"/>
  <c r="Z20" i="1"/>
  <c r="CK8" i="1"/>
  <c r="CK24" i="1"/>
  <c r="BO51" i="1"/>
  <c r="AE96" i="1"/>
  <c r="AG105" i="1"/>
  <c r="BU105" i="1" s="1"/>
  <c r="CK36" i="1"/>
  <c r="BN105" i="1"/>
  <c r="CK28" i="1"/>
  <c r="BM31" i="1"/>
  <c r="AE95" i="1"/>
  <c r="BS95" i="1" s="1"/>
  <c r="O109" i="3" s="1"/>
  <c r="AF25" i="1"/>
  <c r="BT25" i="1" s="1"/>
  <c r="O25" i="5" s="1"/>
  <c r="AF69" i="1"/>
  <c r="BT69" i="1" s="1"/>
  <c r="AE83" i="1"/>
  <c r="BS83" i="1" s="1"/>
  <c r="O90" i="3" s="1"/>
  <c r="AZ5" i="1"/>
  <c r="CK5" i="1" s="1"/>
  <c r="BM67" i="1"/>
  <c r="CK26" i="1"/>
  <c r="BM27" i="1"/>
  <c r="BS68" i="1"/>
  <c r="O68" i="3" s="1"/>
  <c r="AE16" i="1"/>
  <c r="AF31" i="1"/>
  <c r="BT31" i="1" s="1"/>
  <c r="BM69" i="1"/>
  <c r="AF67" i="1"/>
  <c r="BT67" i="1" s="1"/>
  <c r="O67" i="5" s="1"/>
  <c r="AE90" i="1"/>
  <c r="AF43" i="1"/>
  <c r="BT43" i="1" s="1"/>
  <c r="O43" i="5" s="1"/>
  <c r="AF47" i="1"/>
  <c r="BT47" i="1" s="1"/>
  <c r="BN47" i="1"/>
  <c r="AE23" i="1"/>
  <c r="BS23" i="1" s="1"/>
  <c r="O23" i="3" s="1"/>
  <c r="BM21" i="1"/>
  <c r="AF21" i="1"/>
  <c r="BT21" i="1" s="1"/>
  <c r="O21" i="5" s="1"/>
  <c r="Q79" i="1"/>
  <c r="AS80" i="1"/>
  <c r="AZ80" i="1" s="1"/>
  <c r="AS79" i="1"/>
  <c r="BM28" i="1"/>
  <c r="AE28" i="1"/>
  <c r="BM53" i="1"/>
  <c r="AE89" i="1"/>
  <c r="BS89" i="1" s="1"/>
  <c r="O103" i="3" s="1"/>
  <c r="X6" i="1"/>
  <c r="AE6" i="1" s="1"/>
  <c r="X5" i="1"/>
  <c r="AF105" i="1"/>
  <c r="BT105" i="1" s="1"/>
  <c r="O119" i="5" s="1"/>
  <c r="AZ6" i="1"/>
  <c r="CK66" i="1"/>
  <c r="AS92" i="1"/>
  <c r="AS91" i="1"/>
  <c r="AZ91" i="1" s="1"/>
  <c r="CK91" i="1" s="1"/>
  <c r="AE105" i="3" s="1"/>
  <c r="Q91" i="1"/>
  <c r="AE9" i="1"/>
  <c r="BS9" i="1" s="1"/>
  <c r="O9" i="3" s="1"/>
  <c r="AF27" i="1"/>
  <c r="BT27" i="1" s="1"/>
  <c r="Q98" i="1"/>
  <c r="BM22" i="1"/>
  <c r="AE47" i="1"/>
  <c r="BS47" i="1" s="1"/>
  <c r="O47" i="3" s="1"/>
  <c r="O47" i="5" s="1"/>
  <c r="AE27" i="1"/>
  <c r="BS27" i="1" s="1"/>
  <c r="O27" i="3" s="1"/>
  <c r="AF54" i="1"/>
  <c r="BM54" i="1"/>
  <c r="AZ12" i="1"/>
  <c r="AF42" i="1"/>
  <c r="AE93" i="1"/>
  <c r="BS93" i="1" s="1"/>
  <c r="O107" i="3" s="1"/>
  <c r="AS98" i="1"/>
  <c r="AZ98" i="1" s="1"/>
  <c r="AS97" i="1"/>
  <c r="Q97" i="1"/>
  <c r="AE8" i="1"/>
  <c r="BS8" i="1" s="1"/>
  <c r="O8" i="3" s="1"/>
  <c r="AE35" i="1"/>
  <c r="BS35" i="1" s="1"/>
  <c r="O35" i="3" s="1"/>
  <c r="O35" i="5" s="1"/>
  <c r="BM105" i="1"/>
  <c r="AF28" i="1"/>
  <c r="BM106" i="1"/>
  <c r="AE106" i="1"/>
  <c r="BM104" i="1"/>
  <c r="AE104" i="1"/>
  <c r="BS104" i="1" s="1"/>
  <c r="O118" i="3" s="1"/>
  <c r="Q73" i="1"/>
  <c r="AS74" i="1"/>
  <c r="AS73" i="1"/>
  <c r="AE52" i="1"/>
  <c r="BM65" i="1"/>
  <c r="X12" i="1"/>
  <c r="X11" i="1"/>
  <c r="BO52" i="1"/>
  <c r="BM85" i="1"/>
  <c r="AE84" i="1"/>
  <c r="BG6" i="1"/>
  <c r="AE62" i="1"/>
  <c r="AE4" i="1"/>
  <c r="AE99" i="1"/>
  <c r="BS99" i="1" s="1"/>
  <c r="O113" i="3" s="1"/>
  <c r="BY92" i="1"/>
  <c r="Q92" i="1"/>
  <c r="BM40" i="1"/>
  <c r="AE40" i="1"/>
  <c r="Q80" i="1"/>
  <c r="AE64" i="1"/>
  <c r="AE20" i="1"/>
  <c r="CK86" i="1"/>
  <c r="AE93" i="3" s="1"/>
  <c r="AE51" i="1"/>
  <c r="BS51" i="1" s="1"/>
  <c r="O51" i="3" s="1"/>
  <c r="BM56" i="1"/>
  <c r="AE56" i="1"/>
  <c r="AF66" i="1"/>
  <c r="BM66" i="1"/>
  <c r="AG38" i="1"/>
  <c r="AF85" i="1"/>
  <c r="BT85" i="1" s="1"/>
  <c r="O92" i="5" s="1"/>
  <c r="AF37" i="1"/>
  <c r="BT37" i="1" s="1"/>
  <c r="O37" i="5" s="1"/>
  <c r="AE44" i="1"/>
  <c r="BM36" i="1"/>
  <c r="AE36" i="1"/>
  <c r="BS36" i="1" s="1"/>
  <c r="O36" i="3" s="1"/>
  <c r="AE10" i="1"/>
  <c r="AE63" i="1"/>
  <c r="BS63" i="1" s="1"/>
  <c r="O63" i="3" s="1"/>
  <c r="AE69" i="1"/>
  <c r="BS69" i="1" s="1"/>
  <c r="O69" i="3" s="1"/>
  <c r="AE48" i="1"/>
  <c r="AE39" i="1"/>
  <c r="BS39" i="1" s="1"/>
  <c r="O39" i="3" s="1"/>
  <c r="BM43" i="1"/>
  <c r="AF76" i="1"/>
  <c r="BS76" i="1" s="1"/>
  <c r="O83" i="3" s="1"/>
  <c r="BM24" i="1"/>
  <c r="AE24" i="1"/>
  <c r="BS24" i="1" s="1"/>
  <c r="O24" i="3" s="1"/>
  <c r="AE31" i="1"/>
  <c r="BS31" i="1" s="1"/>
  <c r="O31" i="3" s="1"/>
  <c r="AE61" i="1"/>
  <c r="BS61" i="1" s="1"/>
  <c r="O61" i="3" s="1"/>
  <c r="AE7" i="1"/>
  <c r="BS7" i="1" s="1"/>
  <c r="O7" i="3" s="1"/>
  <c r="O7" i="5" s="1"/>
  <c r="AE94" i="1"/>
  <c r="AE19" i="1"/>
  <c r="BS19" i="1" s="1"/>
  <c r="O19" i="3" s="1"/>
  <c r="BM70" i="1"/>
  <c r="AE70" i="1"/>
  <c r="R92" i="1"/>
  <c r="AF70" i="1"/>
  <c r="AE3" i="1"/>
  <c r="BS3" i="1" s="1"/>
  <c r="O3" i="3" s="1"/>
  <c r="AE55" i="1"/>
  <c r="BS55" i="1" s="1"/>
  <c r="O55" i="3" s="1"/>
  <c r="AF65" i="1"/>
  <c r="BT65" i="1" s="1"/>
  <c r="O65" i="5" s="1"/>
  <c r="AF26" i="1"/>
  <c r="AC80" i="7" l="1"/>
  <c r="N75" i="1" s="1"/>
  <c r="AF86" i="1"/>
  <c r="J92" i="3"/>
  <c r="O55" i="5"/>
  <c r="AA37" i="1"/>
  <c r="BO37" i="1" s="1"/>
  <c r="BN38" i="1"/>
  <c r="BI37" i="1"/>
  <c r="M37" i="5"/>
  <c r="J37" i="5"/>
  <c r="AE47" i="5"/>
  <c r="M19" i="5"/>
  <c r="AD117" i="5"/>
  <c r="AF48" i="1"/>
  <c r="BS48" i="1" s="1"/>
  <c r="O48" i="3" s="1"/>
  <c r="AC48" i="5"/>
  <c r="O31" i="5"/>
  <c r="Z66" i="5"/>
  <c r="K51" i="3"/>
  <c r="L51" i="3" s="1"/>
  <c r="Z62" i="5"/>
  <c r="O69" i="5"/>
  <c r="AF118" i="3"/>
  <c r="AE48" i="5"/>
  <c r="O24" i="5"/>
  <c r="O107" i="5"/>
  <c r="Z54" i="5"/>
  <c r="K117" i="5"/>
  <c r="L117" i="5" s="1"/>
  <c r="J119" i="5"/>
  <c r="O39" i="5"/>
  <c r="O23" i="5"/>
  <c r="J8" i="5"/>
  <c r="Z94" i="5"/>
  <c r="J19" i="5"/>
  <c r="N117" i="5"/>
  <c r="P117" i="5" s="1"/>
  <c r="Z108" i="5"/>
  <c r="M8" i="5"/>
  <c r="O68" i="5"/>
  <c r="AC117" i="5"/>
  <c r="AF117" i="5" s="1"/>
  <c r="M26" i="5"/>
  <c r="M13" i="3"/>
  <c r="J13" i="3"/>
  <c r="Z120" i="3"/>
  <c r="AC120" i="3"/>
  <c r="AC87" i="3"/>
  <c r="Z87" i="3"/>
  <c r="AD50" i="3"/>
  <c r="AA50" i="3"/>
  <c r="AE69" i="3"/>
  <c r="AE69" i="5" s="1"/>
  <c r="AB69" i="3"/>
  <c r="AC69" i="3" s="1"/>
  <c r="AC69" i="5" s="1"/>
  <c r="CB16" i="1"/>
  <c r="N107" i="3"/>
  <c r="K107" i="3"/>
  <c r="L107" i="3" s="1"/>
  <c r="N60" i="3"/>
  <c r="K60" i="3"/>
  <c r="M38" i="3"/>
  <c r="J38" i="3"/>
  <c r="M25" i="5"/>
  <c r="Z104" i="5"/>
  <c r="L17" i="3"/>
  <c r="Z118" i="5"/>
  <c r="AA55" i="5"/>
  <c r="AB55" i="5" s="1"/>
  <c r="AD19" i="5"/>
  <c r="N28" i="3"/>
  <c r="N28" i="5" s="1"/>
  <c r="K28" i="3"/>
  <c r="N16" i="3"/>
  <c r="K16" i="3"/>
  <c r="N8" i="3"/>
  <c r="P8" i="3" s="1"/>
  <c r="K8" i="3"/>
  <c r="K27" i="3"/>
  <c r="N27" i="3"/>
  <c r="N27" i="5" s="1"/>
  <c r="N15" i="3"/>
  <c r="K15" i="3"/>
  <c r="AA65" i="3"/>
  <c r="AD65" i="3"/>
  <c r="Z65" i="5"/>
  <c r="AD25" i="3"/>
  <c r="AA25" i="3"/>
  <c r="Z25" i="5"/>
  <c r="AD41" i="3"/>
  <c r="AA41" i="3"/>
  <c r="K30" i="3"/>
  <c r="N30" i="3"/>
  <c r="AA64" i="3"/>
  <c r="AD64" i="3"/>
  <c r="Z64" i="5"/>
  <c r="J41" i="3"/>
  <c r="M41" i="3"/>
  <c r="M51" i="3"/>
  <c r="M51" i="5" s="1"/>
  <c r="J51" i="3"/>
  <c r="J51" i="5" s="1"/>
  <c r="AB93" i="3"/>
  <c r="AC92" i="5"/>
  <c r="L18" i="3"/>
  <c r="M6" i="3"/>
  <c r="J6" i="3"/>
  <c r="N31" i="3"/>
  <c r="K31" i="3"/>
  <c r="AC93" i="3"/>
  <c r="Z93" i="3"/>
  <c r="AD49" i="3"/>
  <c r="AA49" i="3"/>
  <c r="Z49" i="5"/>
  <c r="AB23" i="3"/>
  <c r="AC23" i="3" s="1"/>
  <c r="AC23" i="5" s="1"/>
  <c r="AE23" i="3"/>
  <c r="AE23" i="5" s="1"/>
  <c r="AA69" i="5"/>
  <c r="AB69" i="5" s="1"/>
  <c r="N38" i="3"/>
  <c r="N38" i="5" s="1"/>
  <c r="K38" i="3"/>
  <c r="K119" i="3"/>
  <c r="K119" i="5" s="1"/>
  <c r="L119" i="5" s="1"/>
  <c r="N119" i="3"/>
  <c r="N119" i="5" s="1"/>
  <c r="AD14" i="3"/>
  <c r="AA14" i="3"/>
  <c r="Z112" i="3"/>
  <c r="AC112" i="3"/>
  <c r="AD58" i="3"/>
  <c r="AA58" i="3"/>
  <c r="Z58" i="5"/>
  <c r="AE24" i="3"/>
  <c r="AB24" i="3"/>
  <c r="AC24" i="3" s="1"/>
  <c r="AC24" i="5" s="1"/>
  <c r="AD37" i="3"/>
  <c r="AA37" i="3"/>
  <c r="AC104" i="5"/>
  <c r="AB95" i="3"/>
  <c r="AA21" i="5"/>
  <c r="AB21" i="5" s="1"/>
  <c r="L94" i="3"/>
  <c r="Q94" i="3" s="1"/>
  <c r="R94" i="3" s="1"/>
  <c r="X94" i="3" s="1"/>
  <c r="N70" i="3"/>
  <c r="K70" i="3"/>
  <c r="AD46" i="3"/>
  <c r="AA46" i="3"/>
  <c r="Z46" i="5"/>
  <c r="M89" i="3"/>
  <c r="J89" i="3"/>
  <c r="AD54" i="3"/>
  <c r="AA54" i="3"/>
  <c r="N43" i="3"/>
  <c r="K43" i="3"/>
  <c r="K56" i="3"/>
  <c r="N56" i="3"/>
  <c r="N56" i="5" s="1"/>
  <c r="K92" i="3"/>
  <c r="N92" i="3"/>
  <c r="P92" i="3" s="1"/>
  <c r="N54" i="3"/>
  <c r="K54" i="3"/>
  <c r="K21" i="3"/>
  <c r="N21" i="3"/>
  <c r="K69" i="3"/>
  <c r="N69" i="3"/>
  <c r="AA22" i="3"/>
  <c r="AA22" i="5" s="1"/>
  <c r="AB22" i="5" s="1"/>
  <c r="AD22" i="3"/>
  <c r="Z79" i="3"/>
  <c r="AC79" i="3"/>
  <c r="AD7" i="3"/>
  <c r="AA7" i="3"/>
  <c r="Z7" i="5"/>
  <c r="AC3" i="3"/>
  <c r="AC3" i="5" s="1"/>
  <c r="Z3" i="3"/>
  <c r="Z3" i="5" s="1"/>
  <c r="K19" i="3"/>
  <c r="N19" i="3"/>
  <c r="Z22" i="5"/>
  <c r="N52" i="3"/>
  <c r="K52" i="3"/>
  <c r="AB52" i="3"/>
  <c r="AC52" i="3" s="1"/>
  <c r="AC52" i="5" s="1"/>
  <c r="AE52" i="3"/>
  <c r="AE52" i="5" s="1"/>
  <c r="AD59" i="3"/>
  <c r="AA59" i="3"/>
  <c r="AA62" i="3"/>
  <c r="AD62" i="3"/>
  <c r="M47" i="3"/>
  <c r="M47" i="5" s="1"/>
  <c r="J47" i="3"/>
  <c r="J47" i="5" s="1"/>
  <c r="AC20" i="5"/>
  <c r="J25" i="5"/>
  <c r="L7" i="3"/>
  <c r="AG47" i="3"/>
  <c r="AH47" i="3" s="1"/>
  <c r="AI47" i="3" s="1"/>
  <c r="AD47" i="5"/>
  <c r="AD55" i="5"/>
  <c r="AA19" i="5"/>
  <c r="AB19" i="5" s="1"/>
  <c r="AF119" i="5"/>
  <c r="L50" i="3"/>
  <c r="AA35" i="3"/>
  <c r="AD35" i="3"/>
  <c r="Z35" i="5"/>
  <c r="K61" i="3"/>
  <c r="N61" i="3"/>
  <c r="M59" i="3"/>
  <c r="J59" i="3"/>
  <c r="AA66" i="3"/>
  <c r="AD66" i="3"/>
  <c r="Z95" i="5"/>
  <c r="AD27" i="5"/>
  <c r="N120" i="3"/>
  <c r="N120" i="5" s="1"/>
  <c r="K120" i="3"/>
  <c r="K120" i="5" s="1"/>
  <c r="L120" i="5" s="1"/>
  <c r="AD63" i="3"/>
  <c r="AA63" i="3"/>
  <c r="AC111" i="3"/>
  <c r="Z111" i="3"/>
  <c r="AE27" i="3"/>
  <c r="AE27" i="5" s="1"/>
  <c r="AB27" i="3"/>
  <c r="AC27" i="3" s="1"/>
  <c r="AC27" i="5" s="1"/>
  <c r="K58" i="3"/>
  <c r="N58" i="3"/>
  <c r="P58" i="3" s="1"/>
  <c r="L14" i="3"/>
  <c r="AB118" i="3"/>
  <c r="AB117" i="3"/>
  <c r="AA117" i="5"/>
  <c r="AB117" i="5" s="1"/>
  <c r="AD69" i="5"/>
  <c r="N66" i="3"/>
  <c r="K66" i="3"/>
  <c r="AD44" i="3"/>
  <c r="AA44" i="3"/>
  <c r="AD57" i="3"/>
  <c r="AA57" i="3"/>
  <c r="AA31" i="3"/>
  <c r="AD31" i="3"/>
  <c r="Z31" i="5"/>
  <c r="AE70" i="3"/>
  <c r="AE70" i="5" s="1"/>
  <c r="AB70" i="3"/>
  <c r="AC70" i="3" s="1"/>
  <c r="AC70" i="5" s="1"/>
  <c r="AA28" i="5"/>
  <c r="AB28" i="5" s="1"/>
  <c r="Z92" i="5"/>
  <c r="AD21" i="5"/>
  <c r="AB120" i="3"/>
  <c r="AA120" i="5"/>
  <c r="AB120" i="5" s="1"/>
  <c r="M40" i="3"/>
  <c r="J40" i="3"/>
  <c r="N44" i="3"/>
  <c r="K44" i="3"/>
  <c r="AB83" i="3"/>
  <c r="AB94" i="3"/>
  <c r="K36" i="3"/>
  <c r="N36" i="3"/>
  <c r="N37" i="3"/>
  <c r="N37" i="5" s="1"/>
  <c r="P37" i="5" s="1"/>
  <c r="K37" i="3"/>
  <c r="O51" i="5"/>
  <c r="AC106" i="3"/>
  <c r="Z106" i="3"/>
  <c r="K53" i="3"/>
  <c r="N53" i="3"/>
  <c r="AD36" i="3"/>
  <c r="AA36" i="3"/>
  <c r="AD9" i="3"/>
  <c r="AA9" i="3"/>
  <c r="J44" i="3"/>
  <c r="M44" i="3"/>
  <c r="T8" i="1"/>
  <c r="BI8" i="1" s="1"/>
  <c r="AD17" i="3"/>
  <c r="AA17" i="3"/>
  <c r="Z17" i="5"/>
  <c r="K68" i="3"/>
  <c r="N68" i="3"/>
  <c r="P68" i="3" s="1"/>
  <c r="K47" i="3"/>
  <c r="N47" i="3"/>
  <c r="N47" i="5" s="1"/>
  <c r="AA45" i="3"/>
  <c r="AD45" i="3"/>
  <c r="N32" i="3"/>
  <c r="K32" i="3"/>
  <c r="N35" i="3"/>
  <c r="P35" i="3" s="1"/>
  <c r="K35" i="3"/>
  <c r="M107" i="3"/>
  <c r="J107" i="3"/>
  <c r="M43" i="3"/>
  <c r="J43" i="3"/>
  <c r="AA24" i="5"/>
  <c r="AB24" i="5" s="1"/>
  <c r="AE56" i="5"/>
  <c r="AB108" i="3"/>
  <c r="AB82" i="3"/>
  <c r="AF82" i="3"/>
  <c r="AC107" i="5"/>
  <c r="AD23" i="5"/>
  <c r="L57" i="3"/>
  <c r="AF119" i="3"/>
  <c r="Z57" i="5"/>
  <c r="AE28" i="3"/>
  <c r="AB28" i="3"/>
  <c r="AC28" i="3" s="1"/>
  <c r="AC28" i="5" s="1"/>
  <c r="J61" i="3"/>
  <c r="M61" i="3"/>
  <c r="AB21" i="3"/>
  <c r="AC21" i="3" s="1"/>
  <c r="AC21" i="5" s="1"/>
  <c r="AE21" i="3"/>
  <c r="AE21" i="5" s="1"/>
  <c r="K51" i="5"/>
  <c r="L51" i="5" s="1"/>
  <c r="AA51" i="5"/>
  <c r="AB51" i="5" s="1"/>
  <c r="N65" i="3"/>
  <c r="K65" i="3"/>
  <c r="K22" i="3"/>
  <c r="N22" i="3"/>
  <c r="N22" i="5" s="1"/>
  <c r="AA52" i="3"/>
  <c r="AD52" i="3"/>
  <c r="Z52" i="5"/>
  <c r="AB22" i="3"/>
  <c r="AC22" i="3" s="1"/>
  <c r="AC22" i="5" s="1"/>
  <c r="AE22" i="3"/>
  <c r="J33" i="3"/>
  <c r="M33" i="3"/>
  <c r="AD38" i="3"/>
  <c r="AA38" i="3"/>
  <c r="AA119" i="5"/>
  <c r="AB119" i="5" s="1"/>
  <c r="AB119" i="3"/>
  <c r="AG119" i="3" s="1"/>
  <c r="AH119" i="3" s="1"/>
  <c r="AD28" i="5"/>
  <c r="K93" i="3"/>
  <c r="N93" i="3"/>
  <c r="AA60" i="3"/>
  <c r="AD60" i="3"/>
  <c r="Z60" i="5"/>
  <c r="N42" i="3"/>
  <c r="K42" i="3"/>
  <c r="J83" i="5"/>
  <c r="L26" i="3"/>
  <c r="K24" i="3"/>
  <c r="N24" i="3"/>
  <c r="N67" i="3"/>
  <c r="K67" i="3"/>
  <c r="AA20" i="3"/>
  <c r="AA20" i="5" s="1"/>
  <c r="AB20" i="5" s="1"/>
  <c r="AD20" i="3"/>
  <c r="Z20" i="5"/>
  <c r="AA53" i="3"/>
  <c r="AD53" i="3"/>
  <c r="Z89" i="3"/>
  <c r="AC89" i="3"/>
  <c r="N20" i="3"/>
  <c r="K20" i="3"/>
  <c r="CG38" i="1"/>
  <c r="N49" i="3"/>
  <c r="K49" i="3"/>
  <c r="AD34" i="3"/>
  <c r="AA34" i="3"/>
  <c r="N83" i="3"/>
  <c r="P83" i="3" s="1"/>
  <c r="K83" i="3"/>
  <c r="M83" i="5"/>
  <c r="AD24" i="5"/>
  <c r="N40" i="3"/>
  <c r="K40" i="3"/>
  <c r="BM59" i="1"/>
  <c r="K118" i="3"/>
  <c r="K118" i="5" s="1"/>
  <c r="L118" i="5" s="1"/>
  <c r="N118" i="3"/>
  <c r="N118" i="5" s="1"/>
  <c r="O27" i="5"/>
  <c r="AC88" i="3"/>
  <c r="Z88" i="3"/>
  <c r="AB19" i="3"/>
  <c r="AC19" i="3" s="1"/>
  <c r="AC19" i="5" s="1"/>
  <c r="AE19" i="3"/>
  <c r="AE19" i="5" s="1"/>
  <c r="AU39" i="1"/>
  <c r="CF39" i="1" s="1"/>
  <c r="J15" i="3"/>
  <c r="M15" i="3"/>
  <c r="Z81" i="3"/>
  <c r="AC81" i="3"/>
  <c r="AC83" i="3"/>
  <c r="Z83" i="3"/>
  <c r="Z36" i="5"/>
  <c r="K82" i="3"/>
  <c r="N82" i="3"/>
  <c r="P82" i="3" s="1"/>
  <c r="AA92" i="3"/>
  <c r="AD92" i="3"/>
  <c r="AF92" i="3" s="1"/>
  <c r="AD70" i="3"/>
  <c r="AA70" i="3"/>
  <c r="Z70" i="5"/>
  <c r="AA48" i="3"/>
  <c r="AA48" i="5" s="1"/>
  <c r="AB48" i="5" s="1"/>
  <c r="AD48" i="3"/>
  <c r="Z48" i="5"/>
  <c r="AB55" i="3"/>
  <c r="AC55" i="3" s="1"/>
  <c r="AC55" i="5" s="1"/>
  <c r="AE55" i="3"/>
  <c r="AE55" i="5" s="1"/>
  <c r="J23" i="3"/>
  <c r="J23" i="5" s="1"/>
  <c r="M23" i="3"/>
  <c r="M23" i="5" s="1"/>
  <c r="AA67" i="3"/>
  <c r="AD67" i="3"/>
  <c r="Z67" i="5"/>
  <c r="M39" i="3"/>
  <c r="M39" i="5" s="1"/>
  <c r="J39" i="3"/>
  <c r="J39" i="5" s="1"/>
  <c r="M55" i="3"/>
  <c r="M55" i="5" s="1"/>
  <c r="J55" i="3"/>
  <c r="J55" i="5" s="1"/>
  <c r="AB107" i="3"/>
  <c r="AG107" i="3" s="1"/>
  <c r="AH107" i="3" s="1"/>
  <c r="AF95" i="3"/>
  <c r="AC95" i="5"/>
  <c r="N25" i="3"/>
  <c r="N25" i="5" s="1"/>
  <c r="K25" i="3"/>
  <c r="M119" i="5"/>
  <c r="AF108" i="3"/>
  <c r="Z41" i="5"/>
  <c r="AA23" i="5"/>
  <c r="AB23" i="5" s="1"/>
  <c r="AF117" i="3"/>
  <c r="AA27" i="5"/>
  <c r="AB27" i="5" s="1"/>
  <c r="AG51" i="3"/>
  <c r="AH51" i="3" s="1"/>
  <c r="AI51" i="3" s="1"/>
  <c r="AD51" i="5"/>
  <c r="AF51" i="5" s="1"/>
  <c r="Z53" i="5"/>
  <c r="Z73" i="3"/>
  <c r="Q97" i="12"/>
  <c r="Q11" i="12"/>
  <c r="Q99" i="12" s="1"/>
  <c r="Q78" i="12"/>
  <c r="R87" i="12"/>
  <c r="R16" i="12"/>
  <c r="R106" i="12"/>
  <c r="Q105" i="12"/>
  <c r="Q86" i="12"/>
  <c r="Q98" i="12"/>
  <c r="Q79" i="12"/>
  <c r="R107" i="12"/>
  <c r="R88" i="12"/>
  <c r="R17" i="12"/>
  <c r="R81" i="12"/>
  <c r="R100" i="12"/>
  <c r="R96" i="12"/>
  <c r="R10" i="12"/>
  <c r="R77" i="12"/>
  <c r="Q101" i="12"/>
  <c r="Q82" i="12"/>
  <c r="R13" i="12"/>
  <c r="R78" i="12"/>
  <c r="R11" i="12"/>
  <c r="R97" i="12"/>
  <c r="R102" i="12"/>
  <c r="R83" i="12"/>
  <c r="R103" i="12"/>
  <c r="R84" i="12"/>
  <c r="Q85" i="12"/>
  <c r="Q104" i="12"/>
  <c r="CH38" i="1"/>
  <c r="BM48" i="1"/>
  <c r="N7" i="1"/>
  <c r="CF38" i="1"/>
  <c r="T72" i="1"/>
  <c r="BI72" i="1" s="1"/>
  <c r="BZ39" i="1"/>
  <c r="CA39" i="1"/>
  <c r="Z39" i="1"/>
  <c r="BN39" i="1" s="1"/>
  <c r="BN55" i="1"/>
  <c r="Z40" i="1"/>
  <c r="BN40" i="1" s="1"/>
  <c r="AU40" i="1"/>
  <c r="CF40" i="1" s="1"/>
  <c r="BH38" i="1"/>
  <c r="AF38" i="1"/>
  <c r="BS38" i="1" s="1"/>
  <c r="O38" i="3" s="1"/>
  <c r="BG88" i="1"/>
  <c r="T23" i="1"/>
  <c r="BI23" i="1" s="1"/>
  <c r="BN67" i="1"/>
  <c r="AW52" i="1"/>
  <c r="BD52" i="1" s="1"/>
  <c r="BC38" i="1"/>
  <c r="CM38" i="1" s="1"/>
  <c r="BS94" i="1"/>
  <c r="O108" i="3" s="1"/>
  <c r="AJ32" i="7"/>
  <c r="AQ27" i="1" s="1"/>
  <c r="V27" i="1" s="1"/>
  <c r="Z38" i="5"/>
  <c r="BB37" i="1"/>
  <c r="CM37" i="1" s="1"/>
  <c r="T38" i="1"/>
  <c r="BI38" i="1" s="1"/>
  <c r="BG22" i="1"/>
  <c r="AV23" i="1"/>
  <c r="BC23" i="1" s="1"/>
  <c r="CN23" i="1" s="1"/>
  <c r="P57" i="3"/>
  <c r="AO50" i="1"/>
  <c r="CA50" i="1" s="1"/>
  <c r="CF37" i="1"/>
  <c r="AV24" i="1"/>
  <c r="BC24" i="1" s="1"/>
  <c r="CM24" i="1" s="1"/>
  <c r="BM41" i="1"/>
  <c r="BM55" i="1"/>
  <c r="T28" i="1"/>
  <c r="BI28" i="1" s="1"/>
  <c r="CB28" i="1"/>
  <c r="S66" i="1"/>
  <c r="BI66" i="1" s="1"/>
  <c r="BN23" i="1"/>
  <c r="AW51" i="1"/>
  <c r="BD51" i="1" s="1"/>
  <c r="CO51" i="1" s="1"/>
  <c r="AJ69" i="7"/>
  <c r="AQ64" i="1" s="1"/>
  <c r="V64" i="1" s="1"/>
  <c r="Z63" i="5"/>
  <c r="BN68" i="1"/>
  <c r="CB51" i="1"/>
  <c r="CA55" i="1"/>
  <c r="N14" i="1"/>
  <c r="AV56" i="1"/>
  <c r="CG56" i="1" s="1"/>
  <c r="AC106" i="7"/>
  <c r="N100" i="1" s="1"/>
  <c r="AG37" i="1"/>
  <c r="BU37" i="1" s="1"/>
  <c r="CK52" i="1"/>
  <c r="CB55" i="1"/>
  <c r="AA55" i="1"/>
  <c r="BO55" i="1" s="1"/>
  <c r="P50" i="3"/>
  <c r="Q50" i="3" s="1"/>
  <c r="R50" i="3" s="1"/>
  <c r="R80" i="1"/>
  <c r="BG80" i="1" s="1"/>
  <c r="AF60" i="1"/>
  <c r="BS60" i="1" s="1"/>
  <c r="O60" i="3" s="1"/>
  <c r="AI81" i="7"/>
  <c r="AP76" i="1" s="1"/>
  <c r="U76" i="1" s="1"/>
  <c r="AU44" i="1"/>
  <c r="BB44" i="1" s="1"/>
  <c r="CA24" i="1"/>
  <c r="AJ13" i="7"/>
  <c r="AJ81" i="7" s="1"/>
  <c r="AG103" i="1"/>
  <c r="BU103" i="1" s="1"/>
  <c r="CE63" i="1"/>
  <c r="AG104" i="1"/>
  <c r="BT104" i="1" s="1"/>
  <c r="O118" i="5" s="1"/>
  <c r="S59" i="1"/>
  <c r="Z60" i="1" s="1"/>
  <c r="AG60" i="1" s="1"/>
  <c r="AF30" i="1"/>
  <c r="BS30" i="1" s="1"/>
  <c r="O30" i="3" s="1"/>
  <c r="AP8" i="1"/>
  <c r="U8" i="1" s="1"/>
  <c r="AI11" i="7"/>
  <c r="AI79" i="7" s="1"/>
  <c r="CE64" i="1"/>
  <c r="BM94" i="1"/>
  <c r="S43" i="1"/>
  <c r="Z43" i="1" s="1"/>
  <c r="CA41" i="1"/>
  <c r="N16" i="1"/>
  <c r="AJ21" i="7"/>
  <c r="AQ16" i="1" s="1"/>
  <c r="AF44" i="1"/>
  <c r="BS44" i="1" s="1"/>
  <c r="O44" i="3" s="1"/>
  <c r="AJ112" i="7"/>
  <c r="AQ105" i="1" s="1"/>
  <c r="V105" i="1" s="1"/>
  <c r="BZ43" i="1"/>
  <c r="Z43" i="5" s="1"/>
  <c r="BB21" i="1"/>
  <c r="CM21" i="1" s="1"/>
  <c r="CA48" i="1"/>
  <c r="AJ9" i="7"/>
  <c r="AJ77" i="7" s="1"/>
  <c r="AQ72" i="1" s="1"/>
  <c r="V72" i="1" s="1"/>
  <c r="AI96" i="7"/>
  <c r="AP90" i="1" s="1"/>
  <c r="U90" i="1" s="1"/>
  <c r="BM39" i="1"/>
  <c r="AP4" i="1"/>
  <c r="U4" i="1" s="1"/>
  <c r="S92" i="1"/>
  <c r="BH92" i="1" s="1"/>
  <c r="T70" i="1"/>
  <c r="BI70" i="1" s="1"/>
  <c r="CE60" i="1"/>
  <c r="BA60" i="1"/>
  <c r="CL60" i="1" s="1"/>
  <c r="AF60" i="3" s="1"/>
  <c r="T4" i="1"/>
  <c r="BI4" i="1" s="1"/>
  <c r="Z59" i="5"/>
  <c r="AU59" i="1"/>
  <c r="CF59" i="1" s="1"/>
  <c r="AU60" i="1"/>
  <c r="BB60" i="1" s="1"/>
  <c r="CM60" i="1" s="1"/>
  <c r="BM29" i="1"/>
  <c r="CA90" i="1"/>
  <c r="AO59" i="1"/>
  <c r="AI64" i="7"/>
  <c r="CE59" i="1"/>
  <c r="BA59" i="1"/>
  <c r="CL59" i="1" s="1"/>
  <c r="AF59" i="3" s="1"/>
  <c r="AJ28" i="7"/>
  <c r="AQ23" i="1" s="1"/>
  <c r="AX24" i="1" s="1"/>
  <c r="BE24" i="1" s="1"/>
  <c r="CF68" i="1"/>
  <c r="AA68" i="5" s="1"/>
  <c r="AB68" i="5" s="1"/>
  <c r="BB68" i="1"/>
  <c r="CL68" i="1" s="1"/>
  <c r="AF68" i="3" s="1"/>
  <c r="AJ72" i="7"/>
  <c r="AQ67" i="1" s="1"/>
  <c r="AX68" i="1" s="1"/>
  <c r="AP67" i="1"/>
  <c r="BM62" i="1"/>
  <c r="T30" i="1"/>
  <c r="BI30" i="1" s="1"/>
  <c r="BB67" i="1"/>
  <c r="CM67" i="1" s="1"/>
  <c r="CF67" i="1"/>
  <c r="AV68" i="1"/>
  <c r="CG68" i="1" s="1"/>
  <c r="AV67" i="1"/>
  <c r="CA67" i="1"/>
  <c r="T67" i="1"/>
  <c r="BS32" i="1"/>
  <c r="O32" i="3" s="1"/>
  <c r="BM23" i="1"/>
  <c r="BS40" i="1"/>
  <c r="O40" i="3" s="1"/>
  <c r="AT91" i="1"/>
  <c r="CE91" i="1" s="1"/>
  <c r="T103" i="1"/>
  <c r="AA103" i="1" s="1"/>
  <c r="CB72" i="1"/>
  <c r="BS56" i="1"/>
  <c r="O56" i="3" s="1"/>
  <c r="Z21" i="1"/>
  <c r="BN21" i="1" s="1"/>
  <c r="AF16" i="1"/>
  <c r="BS16" i="1" s="1"/>
  <c r="R91" i="1"/>
  <c r="Y91" i="1" s="1"/>
  <c r="T21" i="1"/>
  <c r="BI21" i="1" s="1"/>
  <c r="BH21" i="1"/>
  <c r="BZ32" i="1"/>
  <c r="Z32" i="5" s="1"/>
  <c r="S45" i="1"/>
  <c r="Z46" i="1" s="1"/>
  <c r="AG46" i="1" s="1"/>
  <c r="T58" i="1"/>
  <c r="BI58" i="1" s="1"/>
  <c r="BA46" i="1"/>
  <c r="CK46" i="1" s="1"/>
  <c r="CE46" i="1"/>
  <c r="BH41" i="1"/>
  <c r="Z41" i="1"/>
  <c r="AG41" i="1" s="1"/>
  <c r="BU41" i="1" s="1"/>
  <c r="BI41" i="1"/>
  <c r="Z42" i="1"/>
  <c r="BH58" i="1"/>
  <c r="M58" i="5" s="1"/>
  <c r="Y46" i="1"/>
  <c r="Y45" i="1"/>
  <c r="BG45" i="1"/>
  <c r="AJ111" i="7"/>
  <c r="AQ104" i="1" s="1"/>
  <c r="V104" i="1" s="1"/>
  <c r="AP104" i="1"/>
  <c r="U104" i="1" s="1"/>
  <c r="BB104" i="1"/>
  <c r="CF104" i="1"/>
  <c r="AA118" i="5" s="1"/>
  <c r="AB118" i="5" s="1"/>
  <c r="AO6" i="1"/>
  <c r="T6" i="1" s="1"/>
  <c r="AH79" i="7"/>
  <c r="AH98" i="7"/>
  <c r="CB64" i="1"/>
  <c r="AV55" i="1"/>
  <c r="CG55" i="1" s="1"/>
  <c r="AJ24" i="7"/>
  <c r="AQ19" i="1" s="1"/>
  <c r="V19" i="1" s="1"/>
  <c r="BB22" i="1"/>
  <c r="CL22" i="1" s="1"/>
  <c r="AF22" i="3" s="1"/>
  <c r="BH104" i="1"/>
  <c r="AN74" i="1"/>
  <c r="S74" i="1" s="1"/>
  <c r="BH30" i="1"/>
  <c r="M30" i="5" s="1"/>
  <c r="BH48" i="1"/>
  <c r="J48" i="5" s="1"/>
  <c r="BI48" i="1"/>
  <c r="AG48" i="1"/>
  <c r="BU48" i="1" s="1"/>
  <c r="N8" i="1"/>
  <c r="AC81" i="7"/>
  <c r="N76" i="1" s="1"/>
  <c r="AC100" i="7"/>
  <c r="N94" i="1" s="1"/>
  <c r="AO56" i="1"/>
  <c r="T56" i="1" s="1"/>
  <c r="AI61" i="7"/>
  <c r="AA41" i="1"/>
  <c r="AH41" i="1" s="1"/>
  <c r="BV41" i="1" s="1"/>
  <c r="AA42" i="1"/>
  <c r="AA56" i="1"/>
  <c r="BO56" i="1" s="1"/>
  <c r="S18" i="1"/>
  <c r="BH18" i="1" s="1"/>
  <c r="S56" i="1"/>
  <c r="BH56" i="1" s="1"/>
  <c r="BZ56" i="1"/>
  <c r="BB56" i="1"/>
  <c r="CM56" i="1" s="1"/>
  <c r="AP66" i="1"/>
  <c r="AJ71" i="7"/>
  <c r="AQ66" i="1" s="1"/>
  <c r="V66" i="1" s="1"/>
  <c r="BZ18" i="1"/>
  <c r="Z18" i="5" s="1"/>
  <c r="CF41" i="1"/>
  <c r="AV21" i="1"/>
  <c r="CG21" i="1" s="1"/>
  <c r="AV22" i="1"/>
  <c r="BC22" i="1" s="1"/>
  <c r="AV41" i="1"/>
  <c r="CG41" i="1" s="1"/>
  <c r="AV42" i="1"/>
  <c r="U64" i="1"/>
  <c r="AU46" i="1"/>
  <c r="CF46" i="1" s="1"/>
  <c r="AU45" i="1"/>
  <c r="BB45" i="1" s="1"/>
  <c r="CM45" i="1" s="1"/>
  <c r="R98" i="1"/>
  <c r="BG98" i="1" s="1"/>
  <c r="BM34" i="1"/>
  <c r="AI23" i="7"/>
  <c r="AO18" i="1"/>
  <c r="CA18" i="1" s="1"/>
  <c r="AP58" i="1"/>
  <c r="CB58" i="1" s="1"/>
  <c r="AJ63" i="7"/>
  <c r="AQ58" i="1" s="1"/>
  <c r="V58" i="1" s="1"/>
  <c r="AP21" i="1"/>
  <c r="AJ26" i="7"/>
  <c r="AJ46" i="7"/>
  <c r="AP41" i="1"/>
  <c r="U41" i="1" s="1"/>
  <c r="AI50" i="7"/>
  <c r="AO45" i="1"/>
  <c r="AJ35" i="7"/>
  <c r="AQ30" i="1" s="1"/>
  <c r="V30" i="1" s="1"/>
  <c r="AP30" i="1"/>
  <c r="AI37" i="7"/>
  <c r="AO32" i="1"/>
  <c r="CA32" i="1" s="1"/>
  <c r="BG18" i="1"/>
  <c r="AJ110" i="7"/>
  <c r="AP103" i="1"/>
  <c r="Z56" i="5"/>
  <c r="AP48" i="1"/>
  <c r="U48" i="1" s="1"/>
  <c r="BJ48" i="1" s="1"/>
  <c r="AJ53" i="7"/>
  <c r="AQ48" i="1" s="1"/>
  <c r="V48" i="1" s="1"/>
  <c r="BA45" i="1"/>
  <c r="CL45" i="1" s="1"/>
  <c r="AF45" i="3" s="1"/>
  <c r="CE45" i="1"/>
  <c r="BH4" i="1"/>
  <c r="CF42" i="1"/>
  <c r="AD42" i="5" s="1"/>
  <c r="U55" i="1"/>
  <c r="AB55" i="1" s="1"/>
  <c r="Z45" i="5"/>
  <c r="T104" i="1"/>
  <c r="BB103" i="1"/>
  <c r="CM103" i="1" s="1"/>
  <c r="CA66" i="1"/>
  <c r="AV104" i="1"/>
  <c r="BC104" i="1" s="1"/>
  <c r="AV103" i="1"/>
  <c r="CG103" i="1" s="1"/>
  <c r="S6" i="1"/>
  <c r="BZ6" i="1"/>
  <c r="BG56" i="1"/>
  <c r="AJ75" i="7"/>
  <c r="AQ70" i="1" s="1"/>
  <c r="V70" i="1" s="1"/>
  <c r="AP70" i="1"/>
  <c r="BH70" i="1"/>
  <c r="BH32" i="1"/>
  <c r="BG32" i="1"/>
  <c r="BI64" i="1"/>
  <c r="S3" i="1"/>
  <c r="Z4" i="1" s="1"/>
  <c r="CG19" i="1"/>
  <c r="AF52" i="1"/>
  <c r="BS52" i="1" s="1"/>
  <c r="O52" i="3" s="1"/>
  <c r="BN52" i="1"/>
  <c r="AG25" i="1"/>
  <c r="BU25" i="1" s="1"/>
  <c r="BG74" i="1"/>
  <c r="S9" i="1"/>
  <c r="Z9" i="1" s="1"/>
  <c r="AG9" i="1" s="1"/>
  <c r="BU9" i="1" s="1"/>
  <c r="BZ61" i="1"/>
  <c r="Z61" i="5" s="1"/>
  <c r="U28" i="1"/>
  <c r="BN24" i="1"/>
  <c r="BY73" i="1"/>
  <c r="V62" i="1"/>
  <c r="BK62" i="1" s="1"/>
  <c r="AF15" i="1"/>
  <c r="BT15" i="1" s="1"/>
  <c r="O15" i="5" s="1"/>
  <c r="BY91" i="1"/>
  <c r="P17" i="3"/>
  <c r="S44" i="1"/>
  <c r="BH44" i="1" s="1"/>
  <c r="BZ15" i="1"/>
  <c r="Z15" i="5" s="1"/>
  <c r="CA25" i="1"/>
  <c r="CA31" i="1"/>
  <c r="BN26" i="1"/>
  <c r="K26" i="5" s="1"/>
  <c r="L26" i="5" s="1"/>
  <c r="AG106" i="1"/>
  <c r="BT106" i="1" s="1"/>
  <c r="BZ33" i="1"/>
  <c r="Z33" i="5" s="1"/>
  <c r="CA17" i="1"/>
  <c r="BZ13" i="1"/>
  <c r="BH52" i="1"/>
  <c r="AG52" i="1"/>
  <c r="R97" i="1"/>
  <c r="Y98" i="1" s="1"/>
  <c r="T39" i="1"/>
  <c r="AA40" i="1" s="1"/>
  <c r="BZ86" i="1"/>
  <c r="BH50" i="1"/>
  <c r="BN19" i="1"/>
  <c r="AJ55" i="7"/>
  <c r="AQ50" i="1" s="1"/>
  <c r="V50" i="1" s="1"/>
  <c r="AP50" i="1"/>
  <c r="U50" i="1" s="1"/>
  <c r="CA42" i="1"/>
  <c r="AT97" i="1"/>
  <c r="BA97" i="1" s="1"/>
  <c r="CL97" i="1" s="1"/>
  <c r="T94" i="1"/>
  <c r="BI94" i="1" s="1"/>
  <c r="CB105" i="1"/>
  <c r="AI38" i="7"/>
  <c r="AO33" i="1"/>
  <c r="T33" i="1" s="1"/>
  <c r="AC95" i="7"/>
  <c r="N89" i="1" s="1"/>
  <c r="AC76" i="7"/>
  <c r="N71" i="1" s="1"/>
  <c r="N3" i="1"/>
  <c r="AV43" i="1"/>
  <c r="CG43" i="1" s="1"/>
  <c r="AV44" i="1"/>
  <c r="T43" i="1"/>
  <c r="CL94" i="1"/>
  <c r="AE108" i="5" s="1"/>
  <c r="CA76" i="1"/>
  <c r="T76" i="1"/>
  <c r="AP20" i="1"/>
  <c r="CB20" i="1" s="1"/>
  <c r="AJ25" i="7"/>
  <c r="AQ20" i="1" s="1"/>
  <c r="V20" i="1" s="1"/>
  <c r="CA43" i="1"/>
  <c r="BI24" i="1"/>
  <c r="AT89" i="1"/>
  <c r="BY89" i="1"/>
  <c r="AT90" i="1"/>
  <c r="R89" i="1"/>
  <c r="CA75" i="1"/>
  <c r="AU75" i="1"/>
  <c r="AU76" i="1"/>
  <c r="BZ75" i="1"/>
  <c r="Z82" i="5" s="1"/>
  <c r="S75" i="1"/>
  <c r="AV69" i="1"/>
  <c r="BC69" i="1" s="1"/>
  <c r="CN69" i="1" s="1"/>
  <c r="AV70" i="1"/>
  <c r="CA69" i="1"/>
  <c r="T69" i="1"/>
  <c r="BH13" i="1"/>
  <c r="Z14" i="1"/>
  <c r="Z13" i="1"/>
  <c r="AG13" i="1" s="1"/>
  <c r="BU13" i="1" s="1"/>
  <c r="AJ27" i="7"/>
  <c r="AP22" i="1"/>
  <c r="U22" i="1" s="1"/>
  <c r="BH20" i="1"/>
  <c r="Z61" i="1"/>
  <c r="AG61" i="1" s="1"/>
  <c r="BU61" i="1" s="1"/>
  <c r="Z62" i="1"/>
  <c r="BH61" i="1"/>
  <c r="AG70" i="1"/>
  <c r="BN70" i="1"/>
  <c r="BI36" i="1"/>
  <c r="U38" i="1"/>
  <c r="BD38" i="1"/>
  <c r="CB38" i="1"/>
  <c r="AN99" i="1"/>
  <c r="S99" i="1" s="1"/>
  <c r="Z36" i="1"/>
  <c r="Z35" i="1"/>
  <c r="BH35" i="1"/>
  <c r="M35" i="5" s="1"/>
  <c r="AM79" i="1"/>
  <c r="R79" i="1" s="1"/>
  <c r="Y79" i="1" s="1"/>
  <c r="AF79" i="1" s="1"/>
  <c r="BT79" i="1" s="1"/>
  <c r="BB30" i="1"/>
  <c r="CL30" i="1" s="1"/>
  <c r="AF30" i="3" s="1"/>
  <c r="CF30" i="1"/>
  <c r="AA30" i="5" s="1"/>
  <c r="AB30" i="5" s="1"/>
  <c r="AB105" i="1"/>
  <c r="AI105" i="1" s="1"/>
  <c r="BW105" i="1" s="1"/>
  <c r="AB106" i="1"/>
  <c r="CL28" i="1"/>
  <c r="AF28" i="3" s="1"/>
  <c r="AB84" i="7"/>
  <c r="M79" i="1" s="1"/>
  <c r="AC16" i="7"/>
  <c r="AB103" i="7"/>
  <c r="M97" i="1" s="1"/>
  <c r="M11" i="1"/>
  <c r="AJ54" i="7"/>
  <c r="AP49" i="1"/>
  <c r="U49" i="1" s="1"/>
  <c r="AC52" i="1"/>
  <c r="AJ52" i="1" s="1"/>
  <c r="AC51" i="1"/>
  <c r="AJ51" i="1" s="1"/>
  <c r="AV29" i="1"/>
  <c r="CG29" i="1" s="1"/>
  <c r="AV30" i="1"/>
  <c r="T29" i="1"/>
  <c r="CA29" i="1"/>
  <c r="BG102" i="1"/>
  <c r="CC52" i="1"/>
  <c r="U52" i="1"/>
  <c r="BJ52" i="1" s="1"/>
  <c r="CB52" i="1"/>
  <c r="BH36" i="1"/>
  <c r="Y72" i="1"/>
  <c r="BG71" i="1"/>
  <c r="Y71" i="1"/>
  <c r="AC98" i="7"/>
  <c r="N92" i="1" s="1"/>
  <c r="AC79" i="7"/>
  <c r="N74" i="1" s="1"/>
  <c r="N6" i="1"/>
  <c r="BC47" i="1"/>
  <c r="CN47" i="1" s="1"/>
  <c r="CG47" i="1"/>
  <c r="BB85" i="1"/>
  <c r="CM85" i="1" s="1"/>
  <c r="CF85" i="1"/>
  <c r="AV8" i="1"/>
  <c r="AV7" i="1"/>
  <c r="T7" i="1"/>
  <c r="CA7" i="1"/>
  <c r="BZ96" i="1"/>
  <c r="BY96" i="1"/>
  <c r="R96" i="1"/>
  <c r="BN8" i="1"/>
  <c r="AG8" i="1"/>
  <c r="BT8" i="1" s="1"/>
  <c r="O8" i="5" s="1"/>
  <c r="AV87" i="1"/>
  <c r="AV88" i="1"/>
  <c r="T87" i="1"/>
  <c r="BI87" i="1" s="1"/>
  <c r="CA87" i="1"/>
  <c r="Y100" i="1"/>
  <c r="BM100" i="1" s="1"/>
  <c r="Y99" i="1"/>
  <c r="AF99" i="1" s="1"/>
  <c r="BT99" i="1" s="1"/>
  <c r="O113" i="5" s="1"/>
  <c r="BG99" i="1"/>
  <c r="Z53" i="1"/>
  <c r="AG53" i="1" s="1"/>
  <c r="BU53" i="1" s="1"/>
  <c r="BH53" i="1"/>
  <c r="M53" i="5" s="1"/>
  <c r="BI53" i="1"/>
  <c r="Z54" i="1"/>
  <c r="Z34" i="1"/>
  <c r="AG34" i="1" s="1"/>
  <c r="BT34" i="1" s="1"/>
  <c r="O34" i="5" s="1"/>
  <c r="Z33" i="1"/>
  <c r="BH33" i="1"/>
  <c r="Y5" i="1"/>
  <c r="AF5" i="1" s="1"/>
  <c r="BT5" i="1" s="1"/>
  <c r="Y6" i="1"/>
  <c r="BG5" i="1"/>
  <c r="AB47" i="1"/>
  <c r="AI47" i="1" s="1"/>
  <c r="BW47" i="1" s="1"/>
  <c r="AB48" i="1"/>
  <c r="AA64" i="1"/>
  <c r="AA63" i="1"/>
  <c r="BJ19" i="1"/>
  <c r="AB20" i="1"/>
  <c r="AB19" i="1"/>
  <c r="S40" i="1"/>
  <c r="BZ40" i="1"/>
  <c r="Z40" i="5" s="1"/>
  <c r="T54" i="1"/>
  <c r="BI54" i="1" s="1"/>
  <c r="CA54" i="1"/>
  <c r="T46" i="1"/>
  <c r="BI46" i="1" s="1"/>
  <c r="AV63" i="1"/>
  <c r="BC63" i="1" s="1"/>
  <c r="CN63" i="1" s="1"/>
  <c r="AV64" i="1"/>
  <c r="CG64" i="1" s="1"/>
  <c r="AI45" i="7"/>
  <c r="AO40" i="1"/>
  <c r="AJ74" i="7"/>
  <c r="AP69" i="1"/>
  <c r="U69" i="1" s="1"/>
  <c r="CF36" i="1"/>
  <c r="CF17" i="1"/>
  <c r="BB17" i="1"/>
  <c r="CM17" i="1" s="1"/>
  <c r="AJ51" i="7"/>
  <c r="AQ46" i="1" s="1"/>
  <c r="V46" i="1" s="1"/>
  <c r="AP46" i="1"/>
  <c r="CB46" i="1" s="1"/>
  <c r="AF63" i="1"/>
  <c r="BT63" i="1" s="1"/>
  <c r="O63" i="5" s="1"/>
  <c r="Z49" i="1"/>
  <c r="Z50" i="1"/>
  <c r="BH49" i="1"/>
  <c r="J49" i="5" s="1"/>
  <c r="BN69" i="1"/>
  <c r="AB24" i="1"/>
  <c r="AB23" i="1"/>
  <c r="CG105" i="1"/>
  <c r="BY12" i="1"/>
  <c r="Z12" i="3" s="1"/>
  <c r="R12" i="1"/>
  <c r="AH47" i="1"/>
  <c r="BV47" i="1" s="1"/>
  <c r="BH46" i="1"/>
  <c r="J46" i="5" s="1"/>
  <c r="AG28" i="1"/>
  <c r="BT28" i="1" s="1"/>
  <c r="AG104" i="7"/>
  <c r="AG85" i="7"/>
  <c r="AN12" i="1"/>
  <c r="S12" i="1" s="1"/>
  <c r="BB93" i="1"/>
  <c r="CM93" i="1" s="1"/>
  <c r="CF93" i="1"/>
  <c r="AD107" i="5" s="1"/>
  <c r="BG78" i="1"/>
  <c r="BH72" i="1"/>
  <c r="BG72" i="1"/>
  <c r="Y4" i="1"/>
  <c r="BG3" i="1"/>
  <c r="Y3" i="1"/>
  <c r="BJ27" i="1"/>
  <c r="AB27" i="1"/>
  <c r="AI27" i="1" s="1"/>
  <c r="BW27" i="1" s="1"/>
  <c r="AB28" i="1"/>
  <c r="Y10" i="1"/>
  <c r="Y9" i="1"/>
  <c r="BG9" i="1"/>
  <c r="AJ73" i="7"/>
  <c r="AP68" i="1"/>
  <c r="U68" i="1" s="1"/>
  <c r="AJ22" i="7"/>
  <c r="AP17" i="1"/>
  <c r="U17" i="1" s="1"/>
  <c r="Y77" i="1"/>
  <c r="BG77" i="1"/>
  <c r="Y78" i="1"/>
  <c r="AF78" i="1" s="1"/>
  <c r="BI57" i="1"/>
  <c r="Z57" i="1"/>
  <c r="BH57" i="1"/>
  <c r="M57" i="5" s="1"/>
  <c r="Z58" i="1"/>
  <c r="AF64" i="1"/>
  <c r="CF49" i="1"/>
  <c r="BB49" i="1"/>
  <c r="CM49" i="1" s="1"/>
  <c r="BH94" i="1"/>
  <c r="M108" i="5" s="1"/>
  <c r="AW23" i="1"/>
  <c r="CH23" i="1" s="1"/>
  <c r="AW24" i="1"/>
  <c r="CG106" i="1"/>
  <c r="AA32" i="1"/>
  <c r="AA31" i="1"/>
  <c r="AV25" i="1"/>
  <c r="BC25" i="1" s="1"/>
  <c r="CN25" i="1" s="1"/>
  <c r="AV26" i="1"/>
  <c r="CG26" i="1" s="1"/>
  <c r="BB32" i="1"/>
  <c r="CF32" i="1"/>
  <c r="AA20" i="1"/>
  <c r="AA19" i="1"/>
  <c r="BO19" i="1" s="1"/>
  <c r="CK10" i="1"/>
  <c r="AT74" i="1"/>
  <c r="BI19" i="1"/>
  <c r="AI49" i="7"/>
  <c r="AO44" i="1"/>
  <c r="AN95" i="1"/>
  <c r="S95" i="1" s="1"/>
  <c r="T88" i="1"/>
  <c r="BI88" i="1" s="1"/>
  <c r="BA61" i="1"/>
  <c r="CL61" i="1" s="1"/>
  <c r="AF61" i="3" s="1"/>
  <c r="CE61" i="1"/>
  <c r="AG27" i="1"/>
  <c r="BU27" i="1" s="1"/>
  <c r="BY100" i="1"/>
  <c r="AO106" i="1"/>
  <c r="AI113" i="7"/>
  <c r="BA13" i="1"/>
  <c r="CL13" i="1" s="1"/>
  <c r="AF13" i="3" s="1"/>
  <c r="CE13" i="1"/>
  <c r="S14" i="1"/>
  <c r="BH14" i="1" s="1"/>
  <c r="AV65" i="1"/>
  <c r="CG65" i="1" s="1"/>
  <c r="AV66" i="1"/>
  <c r="CG66" i="1" s="1"/>
  <c r="AV58" i="1"/>
  <c r="BC58" i="1" s="1"/>
  <c r="CN58" i="1" s="1"/>
  <c r="AV57" i="1"/>
  <c r="BC57" i="1" s="1"/>
  <c r="CN57" i="1" s="1"/>
  <c r="AU3" i="1"/>
  <c r="AU4" i="1"/>
  <c r="CF4" i="1" s="1"/>
  <c r="CB47" i="1"/>
  <c r="BY78" i="1"/>
  <c r="BB7" i="1"/>
  <c r="CM7" i="1" s="1"/>
  <c r="CF7" i="1"/>
  <c r="BB64" i="1"/>
  <c r="CF64" i="1"/>
  <c r="BA4" i="1"/>
  <c r="CE4" i="1"/>
  <c r="AW28" i="1"/>
  <c r="BD28" i="1" s="1"/>
  <c r="AW27" i="1"/>
  <c r="CH27" i="1" s="1"/>
  <c r="CE9" i="1"/>
  <c r="AO93" i="1"/>
  <c r="T93" i="1" s="1"/>
  <c r="CF18" i="1"/>
  <c r="BB18" i="1"/>
  <c r="AV18" i="1"/>
  <c r="CG18" i="1" s="1"/>
  <c r="AV17" i="1"/>
  <c r="BC17" i="1" s="1"/>
  <c r="CN17" i="1" s="1"/>
  <c r="AT77" i="1"/>
  <c r="BA77" i="1" s="1"/>
  <c r="CL77" i="1" s="1"/>
  <c r="AE84" i="5" s="1"/>
  <c r="BY77" i="1"/>
  <c r="AT78" i="1"/>
  <c r="BA78" i="1" s="1"/>
  <c r="CF58" i="1"/>
  <c r="BB58" i="1"/>
  <c r="CM58" i="1" s="1"/>
  <c r="CC28" i="1"/>
  <c r="AX37" i="1"/>
  <c r="BE37" i="1" s="1"/>
  <c r="AX38" i="1"/>
  <c r="CI38" i="1" s="1"/>
  <c r="BB26" i="1"/>
  <c r="CF26" i="1"/>
  <c r="AA26" i="5" s="1"/>
  <c r="AB26" i="5" s="1"/>
  <c r="AV32" i="1"/>
  <c r="CG32" i="1" s="1"/>
  <c r="AV31" i="1"/>
  <c r="BC31" i="1" s="1"/>
  <c r="CN31" i="1" s="1"/>
  <c r="AJ30" i="7"/>
  <c r="AP25" i="1"/>
  <c r="CB25" i="1" s="1"/>
  <c r="CG20" i="1"/>
  <c r="CC51" i="1"/>
  <c r="AT99" i="1"/>
  <c r="AT100" i="1"/>
  <c r="BA100" i="1" s="1"/>
  <c r="BY99" i="1"/>
  <c r="AJ34" i="7"/>
  <c r="AP29" i="1"/>
  <c r="U29" i="1" s="1"/>
  <c r="CE15" i="1"/>
  <c r="AW20" i="1"/>
  <c r="AW19" i="1"/>
  <c r="BD19" i="1" s="1"/>
  <c r="CO19" i="1" s="1"/>
  <c r="BY102" i="1"/>
  <c r="AJ59" i="7"/>
  <c r="AP54" i="1"/>
  <c r="CB54" i="1" s="1"/>
  <c r="AJ12" i="7"/>
  <c r="AI80" i="7"/>
  <c r="AP75" i="1" s="1"/>
  <c r="CB75" i="1" s="1"/>
  <c r="AP7" i="1"/>
  <c r="AI99" i="7"/>
  <c r="CL54" i="1"/>
  <c r="AF54" i="3" s="1"/>
  <c r="T68" i="1"/>
  <c r="CA68" i="1"/>
  <c r="AA18" i="1"/>
  <c r="AA17" i="1"/>
  <c r="BH65" i="1"/>
  <c r="J65" i="5" s="1"/>
  <c r="Z66" i="1"/>
  <c r="Z65" i="1"/>
  <c r="BI65" i="1"/>
  <c r="T60" i="1"/>
  <c r="BI60" i="1" s="1"/>
  <c r="CF25" i="1"/>
  <c r="AQ38" i="1"/>
  <c r="CC38" i="1" s="1"/>
  <c r="AA25" i="1"/>
  <c r="AH25" i="1" s="1"/>
  <c r="BV25" i="1" s="1"/>
  <c r="AA26" i="1"/>
  <c r="CM52" i="1"/>
  <c r="AJ93" i="7"/>
  <c r="AP87" i="1"/>
  <c r="U87" i="1" s="1"/>
  <c r="AT98" i="1"/>
  <c r="CE98" i="1" s="1"/>
  <c r="AG20" i="1"/>
  <c r="AH82" i="7"/>
  <c r="AO9" i="1"/>
  <c r="T9" i="1" s="1"/>
  <c r="AI14" i="7"/>
  <c r="AH101" i="7"/>
  <c r="AC104" i="7"/>
  <c r="N98" i="1" s="1"/>
  <c r="AC85" i="7"/>
  <c r="N80" i="1" s="1"/>
  <c r="N12" i="1"/>
  <c r="Z44" i="5"/>
  <c r="BG100" i="1"/>
  <c r="BB106" i="1"/>
  <c r="AJ70" i="7"/>
  <c r="AP65" i="1"/>
  <c r="CB65" i="1" s="1"/>
  <c r="AJ68" i="7"/>
  <c r="AP63" i="1"/>
  <c r="U63" i="1" s="1"/>
  <c r="BJ63" i="1" s="1"/>
  <c r="AA58" i="1"/>
  <c r="AA57" i="1"/>
  <c r="AH57" i="1" s="1"/>
  <c r="BV57" i="1" s="1"/>
  <c r="CG48" i="1"/>
  <c r="BC48" i="1"/>
  <c r="AJ44" i="7"/>
  <c r="AQ39" i="1" s="1"/>
  <c r="AP39" i="1"/>
  <c r="U39" i="1" s="1"/>
  <c r="AH108" i="7"/>
  <c r="AN102" i="1"/>
  <c r="S102" i="1" s="1"/>
  <c r="BB35" i="1"/>
  <c r="CM35" i="1" s="1"/>
  <c r="CF35" i="1"/>
  <c r="T75" i="1"/>
  <c r="AV76" i="1"/>
  <c r="BC76" i="1" s="1"/>
  <c r="AV75" i="1"/>
  <c r="BC75" i="1" s="1"/>
  <c r="CN75" i="1" s="1"/>
  <c r="CF65" i="1"/>
  <c r="AJ65" i="7"/>
  <c r="AP60" i="1"/>
  <c r="U60" i="1" s="1"/>
  <c r="AC38" i="1"/>
  <c r="AC37" i="1"/>
  <c r="AJ37" i="1" s="1"/>
  <c r="BG14" i="1"/>
  <c r="AB51" i="1"/>
  <c r="AB52" i="1"/>
  <c r="BJ51" i="1"/>
  <c r="BK51" i="1"/>
  <c r="BM13" i="1"/>
  <c r="AG19" i="1"/>
  <c r="BU19" i="1" s="1"/>
  <c r="AN77" i="1"/>
  <c r="S77" i="1" s="1"/>
  <c r="AJ94" i="7"/>
  <c r="AP88" i="1"/>
  <c r="U88" i="1" s="1"/>
  <c r="BA62" i="1"/>
  <c r="CE62" i="1"/>
  <c r="AN81" i="1"/>
  <c r="S81" i="1" s="1"/>
  <c r="BH88" i="1"/>
  <c r="CE14" i="1"/>
  <c r="AT5" i="1"/>
  <c r="AT6" i="1"/>
  <c r="BY5" i="1"/>
  <c r="Z5" i="3" s="1"/>
  <c r="AH102" i="7"/>
  <c r="AH83" i="7"/>
  <c r="AO10" i="1"/>
  <c r="AI15" i="7"/>
  <c r="AH87" i="7"/>
  <c r="AH17" i="7"/>
  <c r="AI19" i="7"/>
  <c r="AH106" i="7"/>
  <c r="AO14" i="1"/>
  <c r="CA14" i="1" s="1"/>
  <c r="AA85" i="1"/>
  <c r="AH85" i="1" s="1"/>
  <c r="BV85" i="1" s="1"/>
  <c r="AA86" i="1"/>
  <c r="BB86" i="1"/>
  <c r="CE33" i="1"/>
  <c r="AJ62" i="7"/>
  <c r="AP57" i="1"/>
  <c r="AH76" i="7"/>
  <c r="AH95" i="7"/>
  <c r="AH10" i="7"/>
  <c r="AI8" i="7"/>
  <c r="AO3" i="1"/>
  <c r="CA3" i="1" s="1"/>
  <c r="CA63" i="1"/>
  <c r="BG86" i="1"/>
  <c r="BH86" i="1"/>
  <c r="BA3" i="1"/>
  <c r="CL3" i="1" s="1"/>
  <c r="AE3" i="5" s="1"/>
  <c r="CE3" i="1"/>
  <c r="BB88" i="1"/>
  <c r="CF88" i="1"/>
  <c r="AA95" i="5" s="1"/>
  <c r="AB95" i="5" s="1"/>
  <c r="Z9" i="5"/>
  <c r="AF19" i="1"/>
  <c r="BT19" i="1" s="1"/>
  <c r="O19" i="5" s="1"/>
  <c r="BI17" i="1"/>
  <c r="Z18" i="1"/>
  <c r="BH17" i="1"/>
  <c r="M17" i="5" s="1"/>
  <c r="Z17" i="1"/>
  <c r="BH54" i="1"/>
  <c r="J54" i="5" s="1"/>
  <c r="BH22" i="1"/>
  <c r="CF57" i="1"/>
  <c r="BB57" i="1"/>
  <c r="CM57" i="1" s="1"/>
  <c r="AW105" i="1"/>
  <c r="CH105" i="1" s="1"/>
  <c r="AW106" i="1"/>
  <c r="CA65" i="1"/>
  <c r="CF43" i="1"/>
  <c r="AB78" i="7"/>
  <c r="M73" i="1" s="1"/>
  <c r="AB97" i="7"/>
  <c r="M91" i="1" s="1"/>
  <c r="AC10" i="7"/>
  <c r="M5" i="1"/>
  <c r="CK30" i="1"/>
  <c r="AJ36" i="7"/>
  <c r="AP31" i="1"/>
  <c r="U31" i="1" s="1"/>
  <c r="BJ31" i="1" s="1"/>
  <c r="T34" i="1"/>
  <c r="BI34" i="1" s="1"/>
  <c r="CF31" i="1"/>
  <c r="BI52" i="1"/>
  <c r="BZ10" i="1"/>
  <c r="Z10" i="5" s="1"/>
  <c r="CB19" i="1"/>
  <c r="BK37" i="1"/>
  <c r="AB37" i="1"/>
  <c r="AI37" i="1" s="1"/>
  <c r="BW37" i="1" s="1"/>
  <c r="AB38" i="1"/>
  <c r="BJ37" i="1"/>
  <c r="CB27" i="1"/>
  <c r="BB25" i="1"/>
  <c r="CM25" i="1" s="1"/>
  <c r="AP43" i="1"/>
  <c r="AJ48" i="7"/>
  <c r="BK26" i="1"/>
  <c r="BJ26" i="1"/>
  <c r="BB53" i="1"/>
  <c r="CM53" i="1" s="1"/>
  <c r="CF53" i="1"/>
  <c r="AA65" i="1"/>
  <c r="AA66" i="1"/>
  <c r="AV40" i="1"/>
  <c r="AV39" i="1"/>
  <c r="BC39" i="1" s="1"/>
  <c r="CN39" i="1" s="1"/>
  <c r="AA53" i="1"/>
  <c r="AH53" i="1" s="1"/>
  <c r="BV53" i="1" s="1"/>
  <c r="AA54" i="1"/>
  <c r="AH105" i="7"/>
  <c r="AH86" i="7"/>
  <c r="AH16" i="7"/>
  <c r="AO13" i="1"/>
  <c r="CA13" i="1" s="1"/>
  <c r="AI18" i="7"/>
  <c r="AT72" i="1"/>
  <c r="BY71" i="1"/>
  <c r="AT71" i="1"/>
  <c r="AX52" i="1"/>
  <c r="BE52" i="1" s="1"/>
  <c r="AX51" i="1"/>
  <c r="BE51" i="1" s="1"/>
  <c r="AU61" i="1"/>
  <c r="BB61" i="1" s="1"/>
  <c r="CM61" i="1" s="1"/>
  <c r="AU62" i="1"/>
  <c r="AW48" i="1"/>
  <c r="AW47" i="1"/>
  <c r="BD47" i="1" s="1"/>
  <c r="CO47" i="1" s="1"/>
  <c r="AN78" i="1"/>
  <c r="BZ78" i="1" s="1"/>
  <c r="AN100" i="1"/>
  <c r="S100" i="1" s="1"/>
  <c r="AJ91" i="7"/>
  <c r="AP85" i="1"/>
  <c r="CB85" i="1" s="1"/>
  <c r="BH93" i="1"/>
  <c r="Z94" i="1"/>
  <c r="AG94" i="1" s="1"/>
  <c r="Z93" i="1"/>
  <c r="AG93" i="1" s="1"/>
  <c r="BU93" i="1" s="1"/>
  <c r="AI92" i="7"/>
  <c r="AO86" i="1"/>
  <c r="T86" i="1" s="1"/>
  <c r="BA82" i="1"/>
  <c r="CE82" i="1"/>
  <c r="AN71" i="1"/>
  <c r="BZ71" i="1" s="1"/>
  <c r="AG107" i="7"/>
  <c r="AM101" i="1"/>
  <c r="R101" i="1" s="1"/>
  <c r="AP42" i="1"/>
  <c r="CB42" i="1" s="1"/>
  <c r="AJ47" i="7"/>
  <c r="BH85" i="1"/>
  <c r="J92" i="5" s="1"/>
  <c r="Z85" i="1"/>
  <c r="AG85" i="1" s="1"/>
  <c r="BU85" i="1" s="1"/>
  <c r="BI85" i="1"/>
  <c r="Z86" i="1"/>
  <c r="CF63" i="1"/>
  <c r="BB63" i="1"/>
  <c r="CM63" i="1" s="1"/>
  <c r="Y96" i="1"/>
  <c r="BM96" i="1" s="1"/>
  <c r="Y95" i="1"/>
  <c r="AF95" i="1" s="1"/>
  <c r="BT95" i="1" s="1"/>
  <c r="O109" i="5" s="1"/>
  <c r="BG95" i="1"/>
  <c r="BN20" i="1"/>
  <c r="AF20" i="1"/>
  <c r="Z15" i="1"/>
  <c r="AG15" i="1" s="1"/>
  <c r="BU15" i="1" s="1"/>
  <c r="Z16" i="1"/>
  <c r="AG16" i="1" s="1"/>
  <c r="BH15" i="1"/>
  <c r="CF50" i="1"/>
  <c r="BB50" i="1"/>
  <c r="CF66" i="1"/>
  <c r="BB66" i="1"/>
  <c r="AG89" i="7"/>
  <c r="AM84" i="1"/>
  <c r="AA105" i="1"/>
  <c r="AH105" i="1" s="1"/>
  <c r="BV105" i="1" s="1"/>
  <c r="AA106" i="1"/>
  <c r="BJ105" i="1"/>
  <c r="BI105" i="1"/>
  <c r="CB23" i="1"/>
  <c r="BH60" i="1"/>
  <c r="J60" i="5" s="1"/>
  <c r="BH34" i="1"/>
  <c r="M34" i="5" s="1"/>
  <c r="CG27" i="1"/>
  <c r="BI25" i="1"/>
  <c r="AG22" i="1"/>
  <c r="BT22" i="1" s="1"/>
  <c r="CK40" i="1"/>
  <c r="CL42" i="1"/>
  <c r="AF42" i="3" s="1"/>
  <c r="R73" i="1"/>
  <c r="Y74" i="1" s="1"/>
  <c r="AF61" i="1"/>
  <c r="BT61" i="1" s="1"/>
  <c r="O61" i="5" s="1"/>
  <c r="CA36" i="1"/>
  <c r="AV53" i="1"/>
  <c r="CG53" i="1" s="1"/>
  <c r="AV54" i="1"/>
  <c r="AW55" i="1"/>
  <c r="BD55" i="1" s="1"/>
  <c r="CO55" i="1" s="1"/>
  <c r="AW56" i="1"/>
  <c r="CL20" i="1"/>
  <c r="AF20" i="3" s="1"/>
  <c r="AU13" i="1"/>
  <c r="CF13" i="1" s="1"/>
  <c r="AU14" i="1"/>
  <c r="BB14" i="1" s="1"/>
  <c r="CA53" i="1"/>
  <c r="AI66" i="7"/>
  <c r="AO61" i="1"/>
  <c r="T61" i="1" s="1"/>
  <c r="BI61" i="1" s="1"/>
  <c r="BA16" i="1"/>
  <c r="CE16" i="1"/>
  <c r="AQ47" i="1"/>
  <c r="CC47" i="1" s="1"/>
  <c r="S96" i="1"/>
  <c r="AN82" i="1"/>
  <c r="S82" i="1" s="1"/>
  <c r="AV86" i="1"/>
  <c r="CG86" i="1" s="1"/>
  <c r="AV85" i="1"/>
  <c r="T35" i="1"/>
  <c r="BI35" i="1" s="1"/>
  <c r="AV36" i="1"/>
  <c r="BC36" i="1" s="1"/>
  <c r="AV35" i="1"/>
  <c r="CG35" i="1" s="1"/>
  <c r="CE34" i="1"/>
  <c r="BA34" i="1"/>
  <c r="AG97" i="7"/>
  <c r="AG78" i="7"/>
  <c r="AN5" i="1"/>
  <c r="S5" i="1" s="1"/>
  <c r="BM33" i="1"/>
  <c r="CA85" i="1"/>
  <c r="BB8" i="1"/>
  <c r="CL8" i="1" s="1"/>
  <c r="AF8" i="3" s="1"/>
  <c r="CF8" i="1"/>
  <c r="AA8" i="5" s="1"/>
  <c r="AB8" i="5" s="1"/>
  <c r="Z64" i="1"/>
  <c r="BN64" i="1" s="1"/>
  <c r="BI63" i="1"/>
  <c r="Z63" i="1"/>
  <c r="BH63" i="1"/>
  <c r="J63" i="5" s="1"/>
  <c r="AJ41" i="7"/>
  <c r="AQ36" i="1" s="1"/>
  <c r="AP36" i="1"/>
  <c r="CB36" i="1" s="1"/>
  <c r="AT95" i="1"/>
  <c r="BY95" i="1"/>
  <c r="AT96" i="1"/>
  <c r="BA96" i="1" s="1"/>
  <c r="BI42" i="1"/>
  <c r="Z88" i="1"/>
  <c r="BH87" i="1"/>
  <c r="Z87" i="1"/>
  <c r="CE10" i="1"/>
  <c r="AG88" i="7"/>
  <c r="AM83" i="1"/>
  <c r="R83" i="1" s="1"/>
  <c r="AU15" i="1"/>
  <c r="AU16" i="1"/>
  <c r="Z29" i="1"/>
  <c r="BH29" i="1"/>
  <c r="M29" i="5" s="1"/>
  <c r="Z30" i="1"/>
  <c r="BM63" i="1"/>
  <c r="CA57" i="1"/>
  <c r="BZ106" i="1"/>
  <c r="U72" i="1"/>
  <c r="U24" i="1"/>
  <c r="BJ24" i="1" s="1"/>
  <c r="CC24" i="1"/>
  <c r="BH10" i="1"/>
  <c r="M10" i="5" s="1"/>
  <c r="BH42" i="1"/>
  <c r="J42" i="5" s="1"/>
  <c r="AJ39" i="7"/>
  <c r="AP34" i="1"/>
  <c r="U34" i="1" s="1"/>
  <c r="CB24" i="1"/>
  <c r="CA60" i="1"/>
  <c r="CC37" i="1"/>
  <c r="BC28" i="1"/>
  <c r="AU9" i="1"/>
  <c r="BB9" i="1" s="1"/>
  <c r="CM9" i="1" s="1"/>
  <c r="AU10" i="1"/>
  <c r="AV49" i="1"/>
  <c r="AV50" i="1"/>
  <c r="CF94" i="1"/>
  <c r="AD108" i="5" s="1"/>
  <c r="BG81" i="1"/>
  <c r="Y82" i="1"/>
  <c r="Y81" i="1"/>
  <c r="BM64" i="1"/>
  <c r="BN7" i="1"/>
  <c r="N7" i="5" s="1"/>
  <c r="P7" i="5" s="1"/>
  <c r="AG39" i="1"/>
  <c r="BU39" i="1" s="1"/>
  <c r="BB36" i="1"/>
  <c r="AJ58" i="7"/>
  <c r="AQ53" i="1" s="1"/>
  <c r="AP53" i="1"/>
  <c r="U53" i="1" s="1"/>
  <c r="AQ55" i="1"/>
  <c r="V55" i="1" s="1"/>
  <c r="AG103" i="7"/>
  <c r="AG84" i="7"/>
  <c r="AN11" i="1"/>
  <c r="CF54" i="1"/>
  <c r="CB94" i="1"/>
  <c r="AU33" i="1"/>
  <c r="AU34" i="1"/>
  <c r="T49" i="1"/>
  <c r="BI49" i="1" s="1"/>
  <c r="U94" i="1"/>
  <c r="T22" i="1"/>
  <c r="AJ40" i="7"/>
  <c r="AP35" i="1"/>
  <c r="U35" i="1" s="1"/>
  <c r="BA81" i="1"/>
  <c r="CL81" i="1" s="1"/>
  <c r="AE88" i="5" s="1"/>
  <c r="CE81" i="1"/>
  <c r="AN89" i="1"/>
  <c r="BZ89" i="1" s="1"/>
  <c r="CF86" i="1"/>
  <c r="AA93" i="5" s="1"/>
  <c r="AB93" i="5" s="1"/>
  <c r="R11" i="1"/>
  <c r="BY11" i="1"/>
  <c r="Z11" i="3" s="1"/>
  <c r="AT12" i="1"/>
  <c r="AT11" i="1"/>
  <c r="BB87" i="1"/>
  <c r="CM87" i="1" s="1"/>
  <c r="CF87" i="1"/>
  <c r="AD94" i="5" s="1"/>
  <c r="AF94" i="5" s="1"/>
  <c r="AI20" i="7"/>
  <c r="AO15" i="1"/>
  <c r="T15" i="1" s="1"/>
  <c r="BI15" i="1" s="1"/>
  <c r="CF29" i="1"/>
  <c r="T20" i="1"/>
  <c r="BI20" i="1" s="1"/>
  <c r="BC20" i="1"/>
  <c r="CM20" i="1" s="1"/>
  <c r="BG106" i="1"/>
  <c r="BH106" i="1"/>
  <c r="Z14" i="5"/>
  <c r="BC105" i="1"/>
  <c r="CN105" i="1" s="1"/>
  <c r="Z31" i="1"/>
  <c r="AG31" i="1" s="1"/>
  <c r="BU31" i="1" s="1"/>
  <c r="Z32" i="1"/>
  <c r="BI31" i="1"/>
  <c r="BH31" i="1"/>
  <c r="J31" i="5" s="1"/>
  <c r="CH37" i="1"/>
  <c r="AA28" i="1"/>
  <c r="AA27" i="1"/>
  <c r="AH27" i="1" s="1"/>
  <c r="BV27" i="1" s="1"/>
  <c r="AE5" i="1"/>
  <c r="BS5" i="1" s="1"/>
  <c r="CE73" i="1"/>
  <c r="CE92" i="1"/>
  <c r="BS28" i="1"/>
  <c r="O28" i="3" s="1"/>
  <c r="AZ92" i="1"/>
  <c r="CK92" i="1" s="1"/>
  <c r="AE106" i="3" s="1"/>
  <c r="BS106" i="1"/>
  <c r="O120" i="3" s="1"/>
  <c r="L117" i="3"/>
  <c r="P117" i="3"/>
  <c r="X97" i="1"/>
  <c r="X98" i="1"/>
  <c r="AE98" i="1" s="1"/>
  <c r="BG92" i="1"/>
  <c r="BS22" i="1"/>
  <c r="O22" i="3" s="1"/>
  <c r="X92" i="1"/>
  <c r="AE92" i="1" s="1"/>
  <c r="X91" i="1"/>
  <c r="AE91" i="1" s="1"/>
  <c r="BS91" i="1" s="1"/>
  <c r="O105" i="3" s="1"/>
  <c r="P7" i="3"/>
  <c r="BS62" i="1"/>
  <c r="O62" i="3" s="1"/>
  <c r="AE11" i="1"/>
  <c r="BS11" i="1" s="1"/>
  <c r="O11" i="3" s="1"/>
  <c r="AE122" i="3"/>
  <c r="X74" i="1"/>
  <c r="X73" i="1"/>
  <c r="BS86" i="1"/>
  <c r="O93" i="3" s="1"/>
  <c r="BS42" i="1"/>
  <c r="O42" i="3" s="1"/>
  <c r="BT26" i="1"/>
  <c r="BS26" i="1"/>
  <c r="O26" i="3" s="1"/>
  <c r="X80" i="1"/>
  <c r="X79" i="1"/>
  <c r="AE79" i="1" s="1"/>
  <c r="BS79" i="1" s="1"/>
  <c r="O86" i="3" s="1"/>
  <c r="BS70" i="1"/>
  <c r="O70" i="3" s="1"/>
  <c r="AZ79" i="1"/>
  <c r="CK79" i="1" s="1"/>
  <c r="AE86" i="3" s="1"/>
  <c r="BS14" i="1"/>
  <c r="O14" i="3" s="1"/>
  <c r="BS66" i="1"/>
  <c r="O66" i="3" s="1"/>
  <c r="AE12" i="1"/>
  <c r="AZ74" i="1"/>
  <c r="AZ73" i="1"/>
  <c r="CK73" i="1" s="1"/>
  <c r="AE80" i="3" s="1"/>
  <c r="AE80" i="5" s="1"/>
  <c r="AZ97" i="1"/>
  <c r="CK97" i="1" s="1"/>
  <c r="AE111" i="3" s="1"/>
  <c r="BS54" i="1"/>
  <c r="O54" i="3" s="1"/>
  <c r="AH37" i="1" l="1"/>
  <c r="BV37" i="1" s="1"/>
  <c r="AG23" i="3"/>
  <c r="AH23" i="3" s="1"/>
  <c r="AI23" i="3" s="1"/>
  <c r="AJ100" i="7"/>
  <c r="Q17" i="3"/>
  <c r="R17" i="3" s="1"/>
  <c r="J29" i="5"/>
  <c r="O28" i="5"/>
  <c r="P28" i="5" s="1"/>
  <c r="AF47" i="5"/>
  <c r="AG47" i="5" s="1"/>
  <c r="AH47" i="5" s="1"/>
  <c r="P25" i="3"/>
  <c r="O26" i="5"/>
  <c r="CG23" i="1"/>
  <c r="BT38" i="1"/>
  <c r="O38" i="5" s="1"/>
  <c r="P61" i="3"/>
  <c r="AG69" i="3"/>
  <c r="AH69" i="3" s="1"/>
  <c r="AI69" i="3" s="1"/>
  <c r="AA53" i="5"/>
  <c r="AB53" i="5" s="1"/>
  <c r="J35" i="5"/>
  <c r="AD68" i="5"/>
  <c r="AD30" i="5"/>
  <c r="P27" i="3"/>
  <c r="M46" i="5"/>
  <c r="AD93" i="5"/>
  <c r="Q57" i="3"/>
  <c r="R57" i="3" s="1"/>
  <c r="X57" i="3" s="1"/>
  <c r="AA42" i="5"/>
  <c r="AB42" i="5" s="1"/>
  <c r="AG51" i="5"/>
  <c r="AH51" i="5" s="1"/>
  <c r="M49" i="5"/>
  <c r="P47" i="5"/>
  <c r="P15" i="3"/>
  <c r="Q117" i="5"/>
  <c r="R117" i="5" s="1"/>
  <c r="AD8" i="5"/>
  <c r="J13" i="5"/>
  <c r="AA107" i="5"/>
  <c r="AB107" i="5" s="1"/>
  <c r="N26" i="5"/>
  <c r="AE28" i="5"/>
  <c r="AF28" i="5" s="1"/>
  <c r="AG28" i="5" s="1"/>
  <c r="AH28" i="5" s="1"/>
  <c r="Z120" i="5"/>
  <c r="J17" i="5"/>
  <c r="AG118" i="3"/>
  <c r="AH118" i="3" s="1"/>
  <c r="AA58" i="5"/>
  <c r="AB58" i="5" s="1"/>
  <c r="N24" i="5"/>
  <c r="P24" i="5" s="1"/>
  <c r="AD26" i="5"/>
  <c r="N21" i="5"/>
  <c r="J57" i="5"/>
  <c r="AG21" i="3"/>
  <c r="AH21" i="3" s="1"/>
  <c r="AI21" i="3" s="1"/>
  <c r="J38" i="5"/>
  <c r="M13" i="5"/>
  <c r="AA65" i="5"/>
  <c r="AB65" i="5" s="1"/>
  <c r="J58" i="5"/>
  <c r="M38" i="5"/>
  <c r="P119" i="5"/>
  <c r="Q119" i="5" s="1"/>
  <c r="R119" i="5" s="1"/>
  <c r="W119" i="5" s="1"/>
  <c r="AC82" i="5"/>
  <c r="AE20" i="5"/>
  <c r="J34" i="5"/>
  <c r="AA31" i="5"/>
  <c r="AB31" i="5" s="1"/>
  <c r="AF69" i="5"/>
  <c r="AG69" i="5" s="1"/>
  <c r="AH69" i="5" s="1"/>
  <c r="P51" i="5"/>
  <c r="Q51" i="5" s="1"/>
  <c r="R51" i="5" s="1"/>
  <c r="AD95" i="5"/>
  <c r="AG117" i="5"/>
  <c r="AH117" i="5" s="1"/>
  <c r="AN117" i="5" s="1"/>
  <c r="M92" i="5"/>
  <c r="AF108" i="5"/>
  <c r="BO40" i="1"/>
  <c r="AG82" i="3"/>
  <c r="AH82" i="3" s="1"/>
  <c r="AG95" i="3"/>
  <c r="AH95" i="3" s="1"/>
  <c r="J30" i="5"/>
  <c r="BJ8" i="1"/>
  <c r="M31" i="5"/>
  <c r="J15" i="5"/>
  <c r="AA108" i="5"/>
  <c r="AB108" i="5" s="1"/>
  <c r="N69" i="5"/>
  <c r="P69" i="5" s="1"/>
  <c r="AG19" i="3"/>
  <c r="AH19" i="3" s="1"/>
  <c r="AI19" i="3" s="1"/>
  <c r="AB39" i="3"/>
  <c r="AC39" i="3" s="1"/>
  <c r="AC39" i="5" s="1"/>
  <c r="AE39" i="3"/>
  <c r="AE39" i="5" s="1"/>
  <c r="AE50" i="3"/>
  <c r="AB50" i="3"/>
  <c r="AC50" i="3" s="1"/>
  <c r="AC50" i="5" s="1"/>
  <c r="J3" i="3"/>
  <c r="M3" i="3"/>
  <c r="J81" i="3"/>
  <c r="M81" i="3"/>
  <c r="N34" i="3"/>
  <c r="P34" i="3" s="1"/>
  <c r="K34" i="3"/>
  <c r="AE59" i="3"/>
  <c r="AE59" i="5" s="1"/>
  <c r="AB59" i="3"/>
  <c r="AC59" i="3" s="1"/>
  <c r="AC59" i="5" s="1"/>
  <c r="K48" i="3"/>
  <c r="N48" i="3"/>
  <c r="N48" i="5" s="1"/>
  <c r="Z106" i="5"/>
  <c r="AD54" i="5"/>
  <c r="K38" i="5"/>
  <c r="L38" i="5" s="1"/>
  <c r="L38" i="3"/>
  <c r="AC120" i="5"/>
  <c r="AF120" i="3"/>
  <c r="AG120" i="3" s="1"/>
  <c r="AH120" i="3" s="1"/>
  <c r="N33" i="3"/>
  <c r="P33" i="3" s="1"/>
  <c r="K33" i="3"/>
  <c r="AB35" i="3"/>
  <c r="AC35" i="3" s="1"/>
  <c r="AC35" i="5" s="1"/>
  <c r="AE35" i="3"/>
  <c r="AE35" i="5" s="1"/>
  <c r="AE4" i="3"/>
  <c r="AB4" i="3"/>
  <c r="AC4" i="3" s="1"/>
  <c r="AB32" i="3"/>
  <c r="AC32" i="3" s="1"/>
  <c r="AC32" i="5" s="1"/>
  <c r="AE32" i="3"/>
  <c r="J70" i="5"/>
  <c r="M70" i="5"/>
  <c r="M4" i="5"/>
  <c r="J4" i="5"/>
  <c r="J18" i="3"/>
  <c r="J18" i="5" s="1"/>
  <c r="M18" i="3"/>
  <c r="M18" i="5" s="1"/>
  <c r="AE41" i="3"/>
  <c r="AE41" i="5" s="1"/>
  <c r="AB41" i="3"/>
  <c r="AC41" i="3" s="1"/>
  <c r="AC41" i="5" s="1"/>
  <c r="N41" i="3"/>
  <c r="P41" i="3" s="1"/>
  <c r="K41" i="3"/>
  <c r="L24" i="3"/>
  <c r="K24" i="5"/>
  <c r="L24" i="5" s="1"/>
  <c r="AA36" i="5"/>
  <c r="AB36" i="5" s="1"/>
  <c r="L44" i="3"/>
  <c r="AD35" i="5"/>
  <c r="AA4" i="5"/>
  <c r="AB4" i="5" s="1"/>
  <c r="L52" i="3"/>
  <c r="K52" i="5"/>
  <c r="L52" i="5" s="1"/>
  <c r="AF93" i="3"/>
  <c r="AG93" i="3" s="1"/>
  <c r="AH93" i="3" s="1"/>
  <c r="AC93" i="5"/>
  <c r="AA41" i="5"/>
  <c r="AB41" i="5" s="1"/>
  <c r="P51" i="3"/>
  <c r="Q51" i="3" s="1"/>
  <c r="R51" i="3" s="1"/>
  <c r="AA106" i="3"/>
  <c r="AD106" i="3"/>
  <c r="AF106" i="3" s="1"/>
  <c r="AE63" i="3"/>
  <c r="AE63" i="5" s="1"/>
  <c r="AB63" i="3"/>
  <c r="AC63" i="3" s="1"/>
  <c r="AC63" i="5" s="1"/>
  <c r="AE31" i="3"/>
  <c r="AE31" i="5" s="1"/>
  <c r="AB31" i="3"/>
  <c r="AC31" i="3" s="1"/>
  <c r="AC31" i="5" s="1"/>
  <c r="M78" i="3"/>
  <c r="J78" i="3"/>
  <c r="AG52" i="3"/>
  <c r="AH52" i="3" s="1"/>
  <c r="AD52" i="5"/>
  <c r="AF52" i="5" s="1"/>
  <c r="AD17" i="5"/>
  <c r="AA57" i="5"/>
  <c r="AB57" i="5" s="1"/>
  <c r="AD66" i="5"/>
  <c r="AA35" i="5"/>
  <c r="AB35" i="5" s="1"/>
  <c r="AD41" i="5"/>
  <c r="AE111" i="5"/>
  <c r="AE53" i="3"/>
  <c r="AE53" i="5" s="1"/>
  <c r="AB53" i="3"/>
  <c r="AC53" i="3" s="1"/>
  <c r="AC53" i="5" s="1"/>
  <c r="AE64" i="3"/>
  <c r="AB64" i="3"/>
  <c r="AC64" i="3" s="1"/>
  <c r="AC64" i="5" s="1"/>
  <c r="M95" i="3"/>
  <c r="J95" i="3"/>
  <c r="AA70" i="5"/>
  <c r="AB70" i="5" s="1"/>
  <c r="L93" i="3"/>
  <c r="AA52" i="5"/>
  <c r="AB52" i="5" s="1"/>
  <c r="AA66" i="5"/>
  <c r="AB66" i="5" s="1"/>
  <c r="O22" i="5"/>
  <c r="M85" i="3"/>
  <c r="J85" i="3"/>
  <c r="AB17" i="3"/>
  <c r="AC17" i="3" s="1"/>
  <c r="AC17" i="5" s="1"/>
  <c r="AE17" i="3"/>
  <c r="AE17" i="5" s="1"/>
  <c r="AC110" i="3"/>
  <c r="Z110" i="3"/>
  <c r="M36" i="5"/>
  <c r="J36" i="5"/>
  <c r="M56" i="3"/>
  <c r="M56" i="5" s="1"/>
  <c r="J56" i="3"/>
  <c r="J56" i="5" s="1"/>
  <c r="AA39" i="3"/>
  <c r="AA39" i="5" s="1"/>
  <c r="AB39" i="5" s="1"/>
  <c r="AD39" i="3"/>
  <c r="Z39" i="5"/>
  <c r="AD20" i="5"/>
  <c r="AG20" i="3"/>
  <c r="AH20" i="3" s="1"/>
  <c r="AN20" i="3" s="1"/>
  <c r="AF21" i="5"/>
  <c r="AG21" i="5" s="1"/>
  <c r="AH21" i="5" s="1"/>
  <c r="L35" i="3"/>
  <c r="Q35" i="3" s="1"/>
  <c r="R35" i="3" s="1"/>
  <c r="AG94" i="3"/>
  <c r="AH94" i="3" s="1"/>
  <c r="AC79" i="5"/>
  <c r="L43" i="3"/>
  <c r="AD37" i="5"/>
  <c r="J108" i="5"/>
  <c r="L27" i="3"/>
  <c r="K27" i="5"/>
  <c r="L27" i="5" s="1"/>
  <c r="M42" i="5"/>
  <c r="L60" i="3"/>
  <c r="P31" i="3"/>
  <c r="AD80" i="3"/>
  <c r="AA80" i="3"/>
  <c r="J120" i="3"/>
  <c r="J120" i="5" s="1"/>
  <c r="M120" i="3"/>
  <c r="M120" i="5" s="1"/>
  <c r="M88" i="3"/>
  <c r="J88" i="3"/>
  <c r="AB13" i="3"/>
  <c r="AC13" i="3" s="1"/>
  <c r="AC13" i="5" s="1"/>
  <c r="AE13" i="3"/>
  <c r="AE13" i="5" s="1"/>
  <c r="AD3" i="3"/>
  <c r="AA3" i="3"/>
  <c r="BB39" i="1"/>
  <c r="CM39" i="1" s="1"/>
  <c r="AE58" i="3"/>
  <c r="AE58" i="5" s="1"/>
  <c r="AB58" i="3"/>
  <c r="AC58" i="3" s="1"/>
  <c r="AC58" i="5" s="1"/>
  <c r="AB7" i="3"/>
  <c r="AC7" i="3" s="1"/>
  <c r="AC7" i="5" s="1"/>
  <c r="AE7" i="3"/>
  <c r="AG7" i="3" s="1"/>
  <c r="AE36" i="3"/>
  <c r="AB36" i="3"/>
  <c r="AC36" i="3" s="1"/>
  <c r="AC36" i="5" s="1"/>
  <c r="J50" i="5"/>
  <c r="M50" i="5"/>
  <c r="AD15" i="3"/>
  <c r="AA15" i="3"/>
  <c r="AD6" i="3"/>
  <c r="AA6" i="3"/>
  <c r="AD92" i="5"/>
  <c r="AF92" i="5" s="1"/>
  <c r="L40" i="3"/>
  <c r="K40" i="5"/>
  <c r="L40" i="5" s="1"/>
  <c r="L20" i="3"/>
  <c r="K20" i="5"/>
  <c r="L20" i="5" s="1"/>
  <c r="L42" i="3"/>
  <c r="M33" i="5"/>
  <c r="L22" i="3"/>
  <c r="K22" i="5"/>
  <c r="L22" i="5" s="1"/>
  <c r="M61" i="5"/>
  <c r="AF107" i="5"/>
  <c r="AG108" i="3"/>
  <c r="AH108" i="3" s="1"/>
  <c r="AO108" i="3" s="1"/>
  <c r="L47" i="3"/>
  <c r="K47" i="5"/>
  <c r="L47" i="5" s="1"/>
  <c r="M44" i="5"/>
  <c r="L53" i="3"/>
  <c r="AA94" i="5"/>
  <c r="AB94" i="5" s="1"/>
  <c r="AG94" i="5" s="1"/>
  <c r="AG117" i="3"/>
  <c r="AH117" i="3" s="1"/>
  <c r="AM117" i="3" s="1"/>
  <c r="AF55" i="5"/>
  <c r="AG55" i="5" s="1"/>
  <c r="AH55" i="5" s="1"/>
  <c r="AA59" i="5"/>
  <c r="AB59" i="5" s="1"/>
  <c r="N19" i="5"/>
  <c r="P19" i="5" s="1"/>
  <c r="Z79" i="5"/>
  <c r="L54" i="3"/>
  <c r="AD46" i="5"/>
  <c r="J10" i="5"/>
  <c r="AD64" i="5"/>
  <c r="AD25" i="5"/>
  <c r="L8" i="3"/>
  <c r="Q8" i="3" s="1"/>
  <c r="R8" i="3" s="1"/>
  <c r="K8" i="5"/>
  <c r="L8" i="5" s="1"/>
  <c r="AD50" i="5"/>
  <c r="J87" i="3"/>
  <c r="M87" i="3"/>
  <c r="AB29" i="3"/>
  <c r="AC29" i="3" s="1"/>
  <c r="AE29" i="3"/>
  <c r="AA33" i="3"/>
  <c r="AD33" i="3"/>
  <c r="AD105" i="3"/>
  <c r="AA105" i="3"/>
  <c r="N55" i="3"/>
  <c r="N55" i="5" s="1"/>
  <c r="P55" i="5" s="1"/>
  <c r="K55" i="3"/>
  <c r="AG48" i="3"/>
  <c r="AH48" i="3" s="1"/>
  <c r="AI48" i="3" s="1"/>
  <c r="AD48" i="5"/>
  <c r="AF48" i="5" s="1"/>
  <c r="AG48" i="5" s="1"/>
  <c r="AH48" i="5" s="1"/>
  <c r="L30" i="3"/>
  <c r="AB57" i="3"/>
  <c r="AC57" i="3" s="1"/>
  <c r="AC57" i="5" s="1"/>
  <c r="AE57" i="3"/>
  <c r="AE57" i="5" s="1"/>
  <c r="J112" i="3"/>
  <c r="M112" i="3"/>
  <c r="N39" i="3"/>
  <c r="N39" i="5" s="1"/>
  <c r="P39" i="5" s="1"/>
  <c r="K39" i="3"/>
  <c r="L25" i="3"/>
  <c r="K25" i="5"/>
  <c r="L25" i="5" s="1"/>
  <c r="L82" i="3"/>
  <c r="AC106" i="5"/>
  <c r="L92" i="3"/>
  <c r="Q92" i="3" s="1"/>
  <c r="R92" i="3" s="1"/>
  <c r="L15" i="3"/>
  <c r="K13" i="3"/>
  <c r="N13" i="3"/>
  <c r="J79" i="3"/>
  <c r="M79" i="3"/>
  <c r="M116" i="3"/>
  <c r="J116" i="3"/>
  <c r="AE30" i="3"/>
  <c r="AB30" i="3"/>
  <c r="AC30" i="3" s="1"/>
  <c r="M45" i="3"/>
  <c r="J45" i="3"/>
  <c r="K23" i="3"/>
  <c r="N23" i="3"/>
  <c r="N23" i="5" s="1"/>
  <c r="P23" i="5" s="1"/>
  <c r="AF19" i="5"/>
  <c r="L49" i="3"/>
  <c r="J107" i="5"/>
  <c r="AD36" i="5"/>
  <c r="M65" i="5"/>
  <c r="AG27" i="3"/>
  <c r="AA7" i="5"/>
  <c r="AB7" i="5" s="1"/>
  <c r="M41" i="5"/>
  <c r="AH38" i="1"/>
  <c r="BU38" i="1" s="1"/>
  <c r="M84" i="3"/>
  <c r="J84" i="3"/>
  <c r="AC103" i="3"/>
  <c r="AC103" i="5" s="1"/>
  <c r="Z103" i="3"/>
  <c r="Z103" i="5" s="1"/>
  <c r="AB46" i="3"/>
  <c r="AC46" i="3" s="1"/>
  <c r="AC46" i="5" s="1"/>
  <c r="AE46" i="3"/>
  <c r="N62" i="3"/>
  <c r="P62" i="3" s="1"/>
  <c r="K62" i="3"/>
  <c r="AE37" i="3"/>
  <c r="AE37" i="5" s="1"/>
  <c r="AB37" i="3"/>
  <c r="AC37" i="3" s="1"/>
  <c r="AC37" i="5" s="1"/>
  <c r="AA38" i="5"/>
  <c r="AB38" i="5" s="1"/>
  <c r="M63" i="5"/>
  <c r="AD57" i="5"/>
  <c r="AD7" i="5"/>
  <c r="L56" i="3"/>
  <c r="K56" i="5"/>
  <c r="L56" i="5" s="1"/>
  <c r="AA29" i="5"/>
  <c r="AB29" i="5" s="1"/>
  <c r="P69" i="3"/>
  <c r="P47" i="3"/>
  <c r="AA112" i="3"/>
  <c r="AD112" i="3"/>
  <c r="AB18" i="3"/>
  <c r="AC18" i="3" s="1"/>
  <c r="AC18" i="5" s="1"/>
  <c r="AE18" i="3"/>
  <c r="K114" i="3"/>
  <c r="N114" i="3"/>
  <c r="AA13" i="3"/>
  <c r="AD13" i="3"/>
  <c r="AD70" i="5"/>
  <c r="AG70" i="3"/>
  <c r="AH70" i="3" s="1"/>
  <c r="AD38" i="5"/>
  <c r="L37" i="3"/>
  <c r="K37" i="5"/>
  <c r="L37" i="5" s="1"/>
  <c r="Q37" i="5" s="1"/>
  <c r="R37" i="5" s="1"/>
  <c r="AD63" i="5"/>
  <c r="AF23" i="5"/>
  <c r="AG23" i="5" s="1"/>
  <c r="AH23" i="5" s="1"/>
  <c r="AO23" i="5" s="1"/>
  <c r="AA25" i="5"/>
  <c r="AB25" i="5" s="1"/>
  <c r="AA50" i="5"/>
  <c r="AB50" i="5" s="1"/>
  <c r="O120" i="5"/>
  <c r="O5" i="3"/>
  <c r="O5" i="5" s="1"/>
  <c r="Z109" i="3"/>
  <c r="AC109" i="3"/>
  <c r="AB8" i="3"/>
  <c r="AC8" i="3" s="1"/>
  <c r="AE8" i="3"/>
  <c r="AB66" i="3"/>
  <c r="AC66" i="3" s="1"/>
  <c r="AC66" i="5" s="1"/>
  <c r="AE66" i="3"/>
  <c r="M109" i="3"/>
  <c r="J109" i="3"/>
  <c r="AC78" i="3"/>
  <c r="AC78" i="5" s="1"/>
  <c r="Z78" i="3"/>
  <c r="Z78" i="5" s="1"/>
  <c r="AC116" i="3"/>
  <c r="Z116" i="3"/>
  <c r="AX23" i="1"/>
  <c r="BE23" i="1" s="1"/>
  <c r="AA61" i="3"/>
  <c r="AD61" i="3"/>
  <c r="AA56" i="3"/>
  <c r="AA56" i="5" s="1"/>
  <c r="AB56" i="5" s="1"/>
  <c r="AD56" i="3"/>
  <c r="J118" i="5"/>
  <c r="M118" i="5"/>
  <c r="P118" i="5" s="1"/>
  <c r="N29" i="3"/>
  <c r="P29" i="3" s="1"/>
  <c r="K29" i="3"/>
  <c r="N108" i="3"/>
  <c r="K108" i="3"/>
  <c r="L108" i="3" s="1"/>
  <c r="AE40" i="3"/>
  <c r="AB40" i="3"/>
  <c r="AC40" i="3" s="1"/>
  <c r="AC40" i="5" s="1"/>
  <c r="AE38" i="3"/>
  <c r="AE38" i="5" s="1"/>
  <c r="AB38" i="3"/>
  <c r="AC38" i="3" s="1"/>
  <c r="AC38" i="5" s="1"/>
  <c r="AA92" i="5"/>
  <c r="AB92" i="5" s="1"/>
  <c r="AB92" i="3"/>
  <c r="AG92" i="3" s="1"/>
  <c r="AH92" i="3" s="1"/>
  <c r="P27" i="5"/>
  <c r="N40" i="5"/>
  <c r="L83" i="3"/>
  <c r="Q83" i="3" s="1"/>
  <c r="R83" i="3" s="1"/>
  <c r="N20" i="5"/>
  <c r="L67" i="3"/>
  <c r="K67" i="5"/>
  <c r="L67" i="5" s="1"/>
  <c r="M60" i="5"/>
  <c r="J33" i="5"/>
  <c r="L65" i="3"/>
  <c r="J61" i="5"/>
  <c r="M48" i="5"/>
  <c r="L32" i="3"/>
  <c r="N68" i="5"/>
  <c r="P68" i="5" s="1"/>
  <c r="J44" i="5"/>
  <c r="L66" i="3"/>
  <c r="L58" i="3"/>
  <c r="Q58" i="3" s="1"/>
  <c r="R58" i="3" s="1"/>
  <c r="W58" i="3" s="1"/>
  <c r="AG119" i="5"/>
  <c r="AH119" i="5" s="1"/>
  <c r="AG55" i="3"/>
  <c r="AH55" i="3" s="1"/>
  <c r="AI55" i="3" s="1"/>
  <c r="AD59" i="5"/>
  <c r="L19" i="3"/>
  <c r="K19" i="5"/>
  <c r="L19" i="5" s="1"/>
  <c r="AD22" i="5"/>
  <c r="AG22" i="3"/>
  <c r="AH22" i="3" s="1"/>
  <c r="AI22" i="3" s="1"/>
  <c r="K70" i="5"/>
  <c r="L70" i="5" s="1"/>
  <c r="L70" i="3"/>
  <c r="AE24" i="5"/>
  <c r="AF24" i="5" s="1"/>
  <c r="AG24" i="5" s="1"/>
  <c r="AH24" i="5" s="1"/>
  <c r="AG24" i="3"/>
  <c r="AH24" i="3" s="1"/>
  <c r="AI24" i="3" s="1"/>
  <c r="AA49" i="5"/>
  <c r="AB49" i="5" s="1"/>
  <c r="AA64" i="5"/>
  <c r="AB64" i="5" s="1"/>
  <c r="N8" i="5"/>
  <c r="P8" i="5" s="1"/>
  <c r="P25" i="5"/>
  <c r="N63" i="3"/>
  <c r="K63" i="3"/>
  <c r="K110" i="3"/>
  <c r="N110" i="3"/>
  <c r="AD10" i="3"/>
  <c r="AA10" i="3"/>
  <c r="J93" i="3"/>
  <c r="J93" i="5" s="1"/>
  <c r="M93" i="3"/>
  <c r="M5" i="3"/>
  <c r="J5" i="3"/>
  <c r="Z105" i="3"/>
  <c r="AC105" i="3"/>
  <c r="J21" i="5"/>
  <c r="M21" i="5"/>
  <c r="AB67" i="3"/>
  <c r="AC67" i="3" s="1"/>
  <c r="AC67" i="5" s="1"/>
  <c r="AE67" i="3"/>
  <c r="AE67" i="5" s="1"/>
  <c r="AD29" i="5"/>
  <c r="Z93" i="5"/>
  <c r="J53" i="5"/>
  <c r="J114" i="3"/>
  <c r="M114" i="3"/>
  <c r="M9" i="3"/>
  <c r="J9" i="3"/>
  <c r="AD67" i="5"/>
  <c r="AD53" i="5"/>
  <c r="AA17" i="5"/>
  <c r="AB17" i="5" s="1"/>
  <c r="K69" i="5"/>
  <c r="L69" i="5" s="1"/>
  <c r="L69" i="3"/>
  <c r="AD58" i="5"/>
  <c r="K28" i="5"/>
  <c r="L28" i="5" s="1"/>
  <c r="L28" i="3"/>
  <c r="N64" i="3"/>
  <c r="N64" i="5" s="1"/>
  <c r="K64" i="3"/>
  <c r="M94" i="5"/>
  <c r="J94" i="5"/>
  <c r="M113" i="3"/>
  <c r="J113" i="3"/>
  <c r="M20" i="5"/>
  <c r="J20" i="5"/>
  <c r="AD18" i="3"/>
  <c r="AA18" i="3"/>
  <c r="AA67" i="5"/>
  <c r="AB67" i="5" s="1"/>
  <c r="N52" i="5"/>
  <c r="L31" i="3"/>
  <c r="AD4" i="5"/>
  <c r="AA88" i="3"/>
  <c r="AD88" i="3"/>
  <c r="AF88" i="3" s="1"/>
  <c r="AB25" i="3"/>
  <c r="AC25" i="3" s="1"/>
  <c r="AC25" i="5" s="1"/>
  <c r="AE25" i="3"/>
  <c r="AE25" i="5" s="1"/>
  <c r="M52" i="5"/>
  <c r="J52" i="5"/>
  <c r="AC80" i="3"/>
  <c r="Z80" i="3"/>
  <c r="O16" i="3"/>
  <c r="P16" i="3" s="1"/>
  <c r="Z83" i="5"/>
  <c r="N59" i="3"/>
  <c r="P59" i="3" s="1"/>
  <c r="K59" i="3"/>
  <c r="M107" i="5"/>
  <c r="AA63" i="5"/>
  <c r="AB63" i="5" s="1"/>
  <c r="K7" i="5"/>
  <c r="L7" i="5" s="1"/>
  <c r="Q7" i="5" s="1"/>
  <c r="R7" i="5" s="1"/>
  <c r="K21" i="5"/>
  <c r="L21" i="5" s="1"/>
  <c r="L21" i="3"/>
  <c r="AA37" i="5"/>
  <c r="AB37" i="5" s="1"/>
  <c r="J41" i="5"/>
  <c r="AD89" i="3"/>
  <c r="AA89" i="3"/>
  <c r="AE43" i="3"/>
  <c r="AE43" i="5" s="1"/>
  <c r="AB43" i="3"/>
  <c r="AC43" i="3" s="1"/>
  <c r="AC43" i="5" s="1"/>
  <c r="AE65" i="3"/>
  <c r="AE65" i="5" s="1"/>
  <c r="AB65" i="3"/>
  <c r="AC65" i="3" s="1"/>
  <c r="AC65" i="5" s="1"/>
  <c r="Z113" i="3"/>
  <c r="AC113" i="3"/>
  <c r="AC114" i="3"/>
  <c r="Z114" i="3"/>
  <c r="AE49" i="3"/>
  <c r="AE49" i="5" s="1"/>
  <c r="AB49" i="3"/>
  <c r="AC49" i="3" s="1"/>
  <c r="AC49" i="5" s="1"/>
  <c r="AF83" i="3"/>
  <c r="AG83" i="3" s="1"/>
  <c r="AH83" i="3" s="1"/>
  <c r="AC83" i="5"/>
  <c r="AF70" i="5"/>
  <c r="AA46" i="5"/>
  <c r="AB46" i="5" s="1"/>
  <c r="P107" i="3"/>
  <c r="Q107" i="3" s="1"/>
  <c r="R107" i="3" s="1"/>
  <c r="O86" i="5"/>
  <c r="J106" i="3"/>
  <c r="J106" i="5" s="1"/>
  <c r="M106" i="3"/>
  <c r="M106" i="5" s="1"/>
  <c r="AC98" i="3"/>
  <c r="AB54" i="3"/>
  <c r="AC54" i="3" s="1"/>
  <c r="AC54" i="5" s="1"/>
  <c r="AE54" i="3"/>
  <c r="AE54" i="5" s="1"/>
  <c r="J14" i="3"/>
  <c r="J14" i="5" s="1"/>
  <c r="M14" i="3"/>
  <c r="M14" i="5" s="1"/>
  <c r="Z13" i="5"/>
  <c r="AE26" i="3"/>
  <c r="AB26" i="3"/>
  <c r="AC26" i="3" s="1"/>
  <c r="AC26" i="5" s="1"/>
  <c r="AC84" i="3"/>
  <c r="Z84" i="3"/>
  <c r="Z85" i="3"/>
  <c r="AC85" i="3"/>
  <c r="AD40" i="3"/>
  <c r="AA40" i="3"/>
  <c r="AG28" i="3"/>
  <c r="AH28" i="3" s="1"/>
  <c r="AI28" i="3" s="1"/>
  <c r="P49" i="3"/>
  <c r="J32" i="3"/>
  <c r="J32" i="5" s="1"/>
  <c r="M32" i="3"/>
  <c r="M32" i="5" s="1"/>
  <c r="AB42" i="3"/>
  <c r="AC42" i="3" s="1"/>
  <c r="AE42" i="3"/>
  <c r="AD32" i="3"/>
  <c r="AA32" i="3"/>
  <c r="AE68" i="3"/>
  <c r="AB68" i="3"/>
  <c r="AC68" i="3" s="1"/>
  <c r="AA43" i="3"/>
  <c r="AD43" i="3"/>
  <c r="J22" i="3"/>
  <c r="J22" i="5" s="1"/>
  <c r="M22" i="3"/>
  <c r="M22" i="5" s="1"/>
  <c r="Z6" i="5"/>
  <c r="Z73" i="5" s="1"/>
  <c r="M54" i="5"/>
  <c r="M15" i="5"/>
  <c r="N67" i="5"/>
  <c r="P67" i="5" s="1"/>
  <c r="AD118" i="5"/>
  <c r="AE22" i="5"/>
  <c r="K68" i="5"/>
  <c r="L68" i="5" s="1"/>
  <c r="L68" i="3"/>
  <c r="L36" i="3"/>
  <c r="AD31" i="5"/>
  <c r="AF27" i="5"/>
  <c r="AG27" i="5" s="1"/>
  <c r="AH27" i="5" s="1"/>
  <c r="AN27" i="5" s="1"/>
  <c r="L61" i="3"/>
  <c r="AC56" i="5"/>
  <c r="AA54" i="5"/>
  <c r="AB54" i="5" s="1"/>
  <c r="N70" i="5"/>
  <c r="AD49" i="5"/>
  <c r="AD65" i="5"/>
  <c r="L16" i="3"/>
  <c r="Q80" i="12"/>
  <c r="R79" i="12"/>
  <c r="R98" i="12"/>
  <c r="R99" i="12"/>
  <c r="R80" i="12"/>
  <c r="R82" i="12"/>
  <c r="R101" i="12"/>
  <c r="R86" i="12"/>
  <c r="R105" i="12"/>
  <c r="R104" i="12"/>
  <c r="R85" i="12"/>
  <c r="BJ72" i="1"/>
  <c r="CF44" i="1"/>
  <c r="AA44" i="5" s="1"/>
  <c r="AB44" i="5" s="1"/>
  <c r="AP6" i="1"/>
  <c r="U6" i="1" s="1"/>
  <c r="BJ6" i="1" s="1"/>
  <c r="AI98" i="7"/>
  <c r="BC55" i="1"/>
  <c r="CN55" i="1" s="1"/>
  <c r="AA24" i="1"/>
  <c r="AH24" i="1" s="1"/>
  <c r="BB40" i="1"/>
  <c r="CL40" i="1" s="1"/>
  <c r="AF40" i="3" s="1"/>
  <c r="AH55" i="1"/>
  <c r="BV55" i="1" s="1"/>
  <c r="BJ23" i="1"/>
  <c r="AA23" i="1"/>
  <c r="BO23" i="1" s="1"/>
  <c r="AH28" i="1"/>
  <c r="BU28" i="1" s="1"/>
  <c r="CB8" i="1"/>
  <c r="T50" i="1"/>
  <c r="BI50" i="1" s="1"/>
  <c r="CC23" i="1"/>
  <c r="BK64" i="1"/>
  <c r="BB59" i="1"/>
  <c r="CM59" i="1" s="1"/>
  <c r="BJ38" i="1"/>
  <c r="CH52" i="1"/>
  <c r="AQ8" i="1"/>
  <c r="V8" i="1" s="1"/>
  <c r="BK8" i="1" s="1"/>
  <c r="CH51" i="1"/>
  <c r="BJ28" i="1"/>
  <c r="CG24" i="1"/>
  <c r="CH24" i="1"/>
  <c r="BH66" i="1"/>
  <c r="BC68" i="1"/>
  <c r="CM68" i="1" s="1"/>
  <c r="CH56" i="1"/>
  <c r="CA6" i="1"/>
  <c r="BH43" i="1"/>
  <c r="M43" i="5" s="1"/>
  <c r="BC56" i="1"/>
  <c r="CN56" i="1" s="1"/>
  <c r="BH59" i="1"/>
  <c r="M59" i="5" s="1"/>
  <c r="Z44" i="1"/>
  <c r="AG44" i="1" s="1"/>
  <c r="CG44" i="1"/>
  <c r="CC64" i="1"/>
  <c r="Z59" i="1"/>
  <c r="BN59" i="1" s="1"/>
  <c r="AA104" i="1"/>
  <c r="BO104" i="1" s="1"/>
  <c r="CG22" i="1"/>
  <c r="AQ4" i="1"/>
  <c r="V4" i="1" s="1"/>
  <c r="BK4" i="1" s="1"/>
  <c r="BI103" i="1"/>
  <c r="CF60" i="1"/>
  <c r="AJ11" i="7"/>
  <c r="AJ79" i="7" s="1"/>
  <c r="BD27" i="1"/>
  <c r="CO27" i="1" s="1"/>
  <c r="CC67" i="1"/>
  <c r="AJ96" i="7"/>
  <c r="AQ90" i="1" s="1"/>
  <c r="V90" i="1" s="1"/>
  <c r="BK90" i="1" s="1"/>
  <c r="V67" i="1"/>
  <c r="AC67" i="1" s="1"/>
  <c r="AX67" i="1"/>
  <c r="BE67" i="1" s="1"/>
  <c r="CB4" i="1"/>
  <c r="CC70" i="1"/>
  <c r="AO47" i="3"/>
  <c r="V16" i="1"/>
  <c r="BK16" i="1" s="1"/>
  <c r="CC16" i="1"/>
  <c r="CH28" i="1"/>
  <c r="AV59" i="1"/>
  <c r="BC59" i="1" s="1"/>
  <c r="CN59" i="1" s="1"/>
  <c r="AV60" i="1"/>
  <c r="CA9" i="1"/>
  <c r="Z10" i="1"/>
  <c r="AG10" i="1" s="1"/>
  <c r="AA67" i="1"/>
  <c r="BO67" i="1" s="1"/>
  <c r="AA68" i="1"/>
  <c r="BO68" i="1" s="1"/>
  <c r="BI67" i="1"/>
  <c r="V23" i="1"/>
  <c r="BK23" i="1" s="1"/>
  <c r="BO28" i="1"/>
  <c r="BJ4" i="1"/>
  <c r="AG56" i="1"/>
  <c r="BT56" i="1" s="1"/>
  <c r="O56" i="5" s="1"/>
  <c r="BN60" i="1"/>
  <c r="K60" i="5" s="1"/>
  <c r="L60" i="5" s="1"/>
  <c r="Y92" i="1"/>
  <c r="AF92" i="1" s="1"/>
  <c r="BS92" i="1" s="1"/>
  <c r="O106" i="3" s="1"/>
  <c r="BG91" i="1"/>
  <c r="CB104" i="1"/>
  <c r="AA22" i="1"/>
  <c r="BO22" i="1" s="1"/>
  <c r="CG67" i="1"/>
  <c r="BC67" i="1"/>
  <c r="CN67" i="1" s="1"/>
  <c r="U67" i="1"/>
  <c r="AW68" i="1"/>
  <c r="BD68" i="1" s="1"/>
  <c r="AW67" i="1"/>
  <c r="CB67" i="1"/>
  <c r="T59" i="1"/>
  <c r="CB41" i="1"/>
  <c r="CA59" i="1"/>
  <c r="BN61" i="1"/>
  <c r="N61" i="5" s="1"/>
  <c r="BH45" i="1"/>
  <c r="AP59" i="1"/>
  <c r="CB59" i="1" s="1"/>
  <c r="AJ64" i="7"/>
  <c r="CG104" i="1"/>
  <c r="AG21" i="1"/>
  <c r="BU21" i="1" s="1"/>
  <c r="AB56" i="1"/>
  <c r="BP56" i="1" s="1"/>
  <c r="BK48" i="1"/>
  <c r="BJ64" i="1"/>
  <c r="T32" i="1"/>
  <c r="BI32" i="1" s="1"/>
  <c r="AA21" i="1"/>
  <c r="BO21" i="1" s="1"/>
  <c r="BA91" i="1"/>
  <c r="CL91" i="1" s="1"/>
  <c r="AE105" i="5" s="1"/>
  <c r="T18" i="1"/>
  <c r="BI18" i="1" s="1"/>
  <c r="AH56" i="1"/>
  <c r="BK104" i="1"/>
  <c r="Z45" i="1"/>
  <c r="AG45" i="1" s="1"/>
  <c r="BU45" i="1" s="1"/>
  <c r="CB87" i="1"/>
  <c r="BI39" i="1"/>
  <c r="AB41" i="1"/>
  <c r="BP41" i="1" s="1"/>
  <c r="AB42" i="1"/>
  <c r="BP42" i="1" s="1"/>
  <c r="BJ41" i="1"/>
  <c r="BH74" i="1"/>
  <c r="BJ104" i="1"/>
  <c r="BO103" i="1"/>
  <c r="AH103" i="1"/>
  <c r="BV103" i="1" s="1"/>
  <c r="AW104" i="1"/>
  <c r="CB103" i="1"/>
  <c r="AW103" i="1"/>
  <c r="BD103" i="1" s="1"/>
  <c r="CO103" i="1" s="1"/>
  <c r="AJ37" i="7"/>
  <c r="AQ32" i="1" s="1"/>
  <c r="V32" i="1" s="1"/>
  <c r="AP32" i="1"/>
  <c r="AV46" i="1"/>
  <c r="CG46" i="1" s="1"/>
  <c r="AV45" i="1"/>
  <c r="BC45" i="1" s="1"/>
  <c r="CN45" i="1" s="1"/>
  <c r="AW21" i="1"/>
  <c r="BD21" i="1" s="1"/>
  <c r="CO21" i="1" s="1"/>
  <c r="AW22" i="1"/>
  <c r="CH22" i="1" s="1"/>
  <c r="BI104" i="1"/>
  <c r="BH6" i="1"/>
  <c r="M6" i="5" s="1"/>
  <c r="BI6" i="1"/>
  <c r="AQ103" i="1"/>
  <c r="CC103" i="1" s="1"/>
  <c r="AJ50" i="7"/>
  <c r="AQ45" i="1" s="1"/>
  <c r="AP45" i="1"/>
  <c r="BO42" i="1"/>
  <c r="BN42" i="1"/>
  <c r="N42" i="5" s="1"/>
  <c r="AG42" i="1"/>
  <c r="BT42" i="1" s="1"/>
  <c r="O42" i="5" s="1"/>
  <c r="BH3" i="1"/>
  <c r="U70" i="1"/>
  <c r="BC103" i="1"/>
  <c r="CN103" i="1" s="1"/>
  <c r="CB70" i="1"/>
  <c r="U58" i="1"/>
  <c r="CC58" i="1"/>
  <c r="BC41" i="1"/>
  <c r="CN41" i="1" s="1"/>
  <c r="U103" i="1"/>
  <c r="BZ74" i="1"/>
  <c r="Z81" i="5" s="1"/>
  <c r="AF45" i="1"/>
  <c r="BT45" i="1" s="1"/>
  <c r="O45" i="5" s="1"/>
  <c r="BM45" i="1"/>
  <c r="BO41" i="1"/>
  <c r="BN41" i="1"/>
  <c r="BI56" i="1"/>
  <c r="AQ41" i="1"/>
  <c r="U66" i="1"/>
  <c r="BJ66" i="1" s="1"/>
  <c r="CC66" i="1"/>
  <c r="CG42" i="1"/>
  <c r="CB48" i="1"/>
  <c r="CC48" i="1"/>
  <c r="AJ23" i="7"/>
  <c r="AQ18" i="1" s="1"/>
  <c r="V18" i="1" s="1"/>
  <c r="AP18" i="1"/>
  <c r="CB18" i="1" s="1"/>
  <c r="BC21" i="1"/>
  <c r="CN21" i="1" s="1"/>
  <c r="AO92" i="1"/>
  <c r="CA92" i="1" s="1"/>
  <c r="BT48" i="1"/>
  <c r="O48" i="5" s="1"/>
  <c r="CA56" i="1"/>
  <c r="BZ95" i="1"/>
  <c r="BJ55" i="1"/>
  <c r="BC42" i="1"/>
  <c r="CM42" i="1" s="1"/>
  <c r="CB66" i="1"/>
  <c r="U21" i="1"/>
  <c r="CA45" i="1"/>
  <c r="CB21" i="1"/>
  <c r="AO74" i="1"/>
  <c r="CA74" i="1" s="1"/>
  <c r="AW41" i="1"/>
  <c r="BD41" i="1" s="1"/>
  <c r="CO41" i="1" s="1"/>
  <c r="AW42" i="1"/>
  <c r="BD42" i="1" s="1"/>
  <c r="U30" i="1"/>
  <c r="CC30" i="1"/>
  <c r="CB30" i="1"/>
  <c r="BM46" i="1"/>
  <c r="BN46" i="1"/>
  <c r="AF46" i="1"/>
  <c r="BS46" i="1" s="1"/>
  <c r="O46" i="3" s="1"/>
  <c r="BT20" i="1"/>
  <c r="AH42" i="1"/>
  <c r="BB46" i="1"/>
  <c r="CL46" i="1" s="1"/>
  <c r="AF46" i="3" s="1"/>
  <c r="CM104" i="1"/>
  <c r="CL104" i="1"/>
  <c r="AE118" i="5" s="1"/>
  <c r="BG73" i="1"/>
  <c r="Z3" i="1"/>
  <c r="CF45" i="1"/>
  <c r="AD45" i="5" s="1"/>
  <c r="T45" i="1"/>
  <c r="AQ21" i="1"/>
  <c r="CC21" i="1" s="1"/>
  <c r="AJ61" i="7"/>
  <c r="AQ56" i="1" s="1"/>
  <c r="V56" i="1" s="1"/>
  <c r="AP56" i="1"/>
  <c r="CC104" i="1"/>
  <c r="CI52" i="1"/>
  <c r="BH9" i="1"/>
  <c r="BT52" i="1"/>
  <c r="O52" i="5" s="1"/>
  <c r="BK28" i="1"/>
  <c r="Q68" i="3"/>
  <c r="R68" i="3" s="1"/>
  <c r="CE97" i="1"/>
  <c r="AI28" i="1"/>
  <c r="CG57" i="1"/>
  <c r="BM5" i="1"/>
  <c r="CA61" i="1"/>
  <c r="T13" i="1"/>
  <c r="AA13" i="1" s="1"/>
  <c r="AH13" i="1" s="1"/>
  <c r="BV13" i="1" s="1"/>
  <c r="CF9" i="1"/>
  <c r="AA9" i="5" s="1"/>
  <c r="AB9" i="5" s="1"/>
  <c r="AA39" i="1"/>
  <c r="BD23" i="1"/>
  <c r="CO23" i="1" s="1"/>
  <c r="CG17" i="1"/>
  <c r="CH19" i="1"/>
  <c r="BS20" i="1"/>
  <c r="O20" i="3" s="1"/>
  <c r="CA33" i="1"/>
  <c r="CB49" i="1"/>
  <c r="CG63" i="1"/>
  <c r="CB68" i="1"/>
  <c r="CB50" i="1"/>
  <c r="Y73" i="1"/>
  <c r="AF73" i="1" s="1"/>
  <c r="BT73" i="1" s="1"/>
  <c r="Y97" i="1"/>
  <c r="AF97" i="1" s="1"/>
  <c r="BT97" i="1" s="1"/>
  <c r="BG97" i="1"/>
  <c r="W94" i="3"/>
  <c r="CI51" i="1"/>
  <c r="CG39" i="1"/>
  <c r="CC55" i="1"/>
  <c r="Y94" i="3"/>
  <c r="V38" i="1"/>
  <c r="AJ38" i="1" s="1"/>
  <c r="BK50" i="1"/>
  <c r="CA15" i="1"/>
  <c r="CF61" i="1"/>
  <c r="S89" i="1"/>
  <c r="Z89" i="1" s="1"/>
  <c r="BP27" i="1"/>
  <c r="BO25" i="1"/>
  <c r="CC27" i="1"/>
  <c r="BP28" i="1"/>
  <c r="CO52" i="1"/>
  <c r="BA98" i="1"/>
  <c r="CK98" i="1" s="1"/>
  <c r="AE112" i="3" s="1"/>
  <c r="CG25" i="1"/>
  <c r="CH55" i="1"/>
  <c r="CB60" i="1"/>
  <c r="CC19" i="1"/>
  <c r="CB63" i="1"/>
  <c r="Z98" i="3"/>
  <c r="BU52" i="1"/>
  <c r="V47" i="1"/>
  <c r="AC48" i="1" s="1"/>
  <c r="AJ48" i="1" s="1"/>
  <c r="CB17" i="1"/>
  <c r="CH47" i="1"/>
  <c r="CC50" i="1"/>
  <c r="AO81" i="1"/>
  <c r="T81" i="1" s="1"/>
  <c r="BI81" i="1" s="1"/>
  <c r="AQ29" i="1"/>
  <c r="V29" i="1" s="1"/>
  <c r="BB3" i="1"/>
  <c r="CM3" i="1" s="1"/>
  <c r="CF3" i="1"/>
  <c r="BA74" i="1"/>
  <c r="CK74" i="1" s="1"/>
  <c r="AE81" i="3" s="1"/>
  <c r="CE74" i="1"/>
  <c r="BD48" i="1"/>
  <c r="CH48" i="1"/>
  <c r="CK62" i="1"/>
  <c r="Z96" i="1"/>
  <c r="Z95" i="1"/>
  <c r="BN95" i="1" s="1"/>
  <c r="BH95" i="1"/>
  <c r="AQ68" i="1"/>
  <c r="BE68" i="1" s="1"/>
  <c r="AF96" i="1"/>
  <c r="BH96" i="1"/>
  <c r="BG96" i="1"/>
  <c r="Z99" i="1"/>
  <c r="BN99" i="1" s="1"/>
  <c r="Z100" i="1"/>
  <c r="AG100" i="1" s="1"/>
  <c r="BH99" i="1"/>
  <c r="CM22" i="1"/>
  <c r="Z5" i="1"/>
  <c r="BN5" i="1" s="1"/>
  <c r="Z6" i="1"/>
  <c r="BN6" i="1" s="1"/>
  <c r="BH5" i="1"/>
  <c r="AH86" i="1"/>
  <c r="T44" i="1"/>
  <c r="BI44" i="1" s="1"/>
  <c r="CA44" i="1"/>
  <c r="AH20" i="1"/>
  <c r="BU20" i="1" s="1"/>
  <c r="BO20" i="1"/>
  <c r="CL14" i="1"/>
  <c r="AF14" i="3" s="1"/>
  <c r="AH65" i="1"/>
  <c r="BV65" i="1" s="1"/>
  <c r="AW57" i="1"/>
  <c r="BD57" i="1" s="1"/>
  <c r="CO57" i="1" s="1"/>
  <c r="AW58" i="1"/>
  <c r="CB57" i="1"/>
  <c r="U57" i="1"/>
  <c r="Z81" i="1"/>
  <c r="BN81" i="1" s="1"/>
  <c r="Z82" i="1"/>
  <c r="AG82" i="1" s="1"/>
  <c r="BH81" i="1"/>
  <c r="AQ60" i="1"/>
  <c r="AQ25" i="1"/>
  <c r="BM78" i="1"/>
  <c r="CN38" i="1"/>
  <c r="AB54" i="1"/>
  <c r="BP54" i="1" s="1"/>
  <c r="AB53" i="1"/>
  <c r="AI53" i="1" s="1"/>
  <c r="BW53" i="1" s="1"/>
  <c r="BJ53" i="1"/>
  <c r="AQ43" i="1"/>
  <c r="V43" i="1" s="1"/>
  <c r="CH106" i="1"/>
  <c r="BH102" i="1"/>
  <c r="CK78" i="1"/>
  <c r="AE85" i="3" s="1"/>
  <c r="BT70" i="1"/>
  <c r="O70" i="5" s="1"/>
  <c r="AI108" i="7"/>
  <c r="AO102" i="1"/>
  <c r="CA102" i="1" s="1"/>
  <c r="AH26" i="1"/>
  <c r="BO26" i="1"/>
  <c r="AC27" i="1"/>
  <c r="AJ27" i="1" s="1"/>
  <c r="AC28" i="1"/>
  <c r="BK27" i="1"/>
  <c r="Y84" i="1"/>
  <c r="BG83" i="1"/>
  <c r="Y83" i="1"/>
  <c r="AF83" i="1" s="1"/>
  <c r="BT83" i="1" s="1"/>
  <c r="O90" i="5" s="1"/>
  <c r="CG54" i="1"/>
  <c r="BC54" i="1"/>
  <c r="BG12" i="1"/>
  <c r="BH12" i="1"/>
  <c r="AB70" i="1"/>
  <c r="AB69" i="1"/>
  <c r="AI69" i="1" s="1"/>
  <c r="BW69" i="1" s="1"/>
  <c r="AH63" i="1"/>
  <c r="BV63" i="1" s="1"/>
  <c r="CG88" i="1"/>
  <c r="BC88" i="1"/>
  <c r="BM71" i="1"/>
  <c r="AF71" i="1"/>
  <c r="BT71" i="1" s="1"/>
  <c r="O78" i="5" s="1"/>
  <c r="BC30" i="1"/>
  <c r="CM30" i="1" s="1"/>
  <c r="CG30" i="1"/>
  <c r="BA90" i="1"/>
  <c r="CE90" i="1"/>
  <c r="AH58" i="1"/>
  <c r="CE12" i="1"/>
  <c r="BA12" i="1"/>
  <c r="S11" i="1"/>
  <c r="BH11" i="1" s="1"/>
  <c r="AU11" i="1"/>
  <c r="CF11" i="1" s="1"/>
  <c r="AU12" i="1"/>
  <c r="CF12" i="1" s="1"/>
  <c r="BZ11" i="1"/>
  <c r="Z11" i="5" s="1"/>
  <c r="CK34" i="1"/>
  <c r="CL50" i="1"/>
  <c r="AF50" i="3" s="1"/>
  <c r="BG101" i="1"/>
  <c r="Y101" i="1"/>
  <c r="Y102" i="1"/>
  <c r="BH100" i="1"/>
  <c r="BA5" i="1"/>
  <c r="CL5" i="1" s="1"/>
  <c r="AF5" i="3" s="1"/>
  <c r="CE5" i="1"/>
  <c r="Z77" i="1"/>
  <c r="AG77" i="1" s="1"/>
  <c r="BU77" i="1" s="1"/>
  <c r="Z78" i="1"/>
  <c r="BH77" i="1"/>
  <c r="BS64" i="1"/>
  <c r="AC20" i="1"/>
  <c r="AC19" i="1"/>
  <c r="AJ19" i="1" s="1"/>
  <c r="BK19" i="1"/>
  <c r="AQ69" i="1"/>
  <c r="V69" i="1" s="1"/>
  <c r="BI86" i="1"/>
  <c r="AB35" i="1"/>
  <c r="AI35" i="1" s="1"/>
  <c r="BW35" i="1" s="1"/>
  <c r="AB36" i="1"/>
  <c r="BT60" i="1"/>
  <c r="O60" i="5" s="1"/>
  <c r="AO82" i="1"/>
  <c r="AB87" i="1"/>
  <c r="AI87" i="1" s="1"/>
  <c r="BW87" i="1" s="1"/>
  <c r="AB88" i="1"/>
  <c r="AI88" i="1" s="1"/>
  <c r="AB17" i="1"/>
  <c r="AI17" i="1" s="1"/>
  <c r="BW17" i="1" s="1"/>
  <c r="AB18" i="1"/>
  <c r="BP18" i="1" s="1"/>
  <c r="BJ17" i="1"/>
  <c r="CG76" i="1"/>
  <c r="BB76" i="1"/>
  <c r="CF76" i="1"/>
  <c r="BB33" i="1"/>
  <c r="CM33" i="1" s="1"/>
  <c r="CF33" i="1"/>
  <c r="AG87" i="1"/>
  <c r="BU87" i="1" s="1"/>
  <c r="BN87" i="1"/>
  <c r="BY84" i="1"/>
  <c r="R84" i="1"/>
  <c r="AU71" i="1"/>
  <c r="BB71" i="1" s="1"/>
  <c r="CM71" i="1" s="1"/>
  <c r="AU72" i="1"/>
  <c r="S71" i="1"/>
  <c r="AI55" i="1"/>
  <c r="BW55" i="1" s="1"/>
  <c r="BP55" i="1"/>
  <c r="AH17" i="1"/>
  <c r="BV17" i="1" s="1"/>
  <c r="AB29" i="1"/>
  <c r="AB30" i="1"/>
  <c r="BC106" i="1"/>
  <c r="CM106" i="1" s="1"/>
  <c r="T106" i="1"/>
  <c r="CA106" i="1"/>
  <c r="AH31" i="1"/>
  <c r="BV31" i="1" s="1"/>
  <c r="BS78" i="1"/>
  <c r="O85" i="3" s="1"/>
  <c r="BH40" i="1"/>
  <c r="J40" i="5" s="1"/>
  <c r="AG40" i="1"/>
  <c r="CG7" i="1"/>
  <c r="BC7" i="1"/>
  <c r="CN7" i="1" s="1"/>
  <c r="Y80" i="1"/>
  <c r="AF80" i="1" s="1"/>
  <c r="BG79" i="1"/>
  <c r="AG32" i="1"/>
  <c r="BN32" i="1"/>
  <c r="N32" i="5" s="1"/>
  <c r="BA71" i="1"/>
  <c r="CL71" i="1" s="1"/>
  <c r="AE78" i="5" s="1"/>
  <c r="CE71" i="1"/>
  <c r="AO99" i="1"/>
  <c r="AU82" i="1"/>
  <c r="BB82" i="1" s="1"/>
  <c r="CL82" i="1" s="1"/>
  <c r="AU81" i="1"/>
  <c r="BZ81" i="1"/>
  <c r="Z88" i="5" s="1"/>
  <c r="AA9" i="1"/>
  <c r="BO9" i="1" s="1"/>
  <c r="AA10" i="1"/>
  <c r="AP93" i="1"/>
  <c r="CB93" i="1" s="1"/>
  <c r="BD20" i="1"/>
  <c r="CK100" i="1"/>
  <c r="AE114" i="3" s="1"/>
  <c r="AJ49" i="7"/>
  <c r="AP44" i="1"/>
  <c r="U44" i="1" s="1"/>
  <c r="AF3" i="1"/>
  <c r="BT3" i="1" s="1"/>
  <c r="O3" i="5" s="1"/>
  <c r="BM3" i="1"/>
  <c r="T40" i="1"/>
  <c r="BI40" i="1" s="1"/>
  <c r="BC40" i="1"/>
  <c r="AF6" i="1"/>
  <c r="BJ90" i="1"/>
  <c r="BG11" i="1"/>
  <c r="Y11" i="1"/>
  <c r="Y12" i="1"/>
  <c r="AF12" i="1" s="1"/>
  <c r="AX56" i="1"/>
  <c r="AX55" i="1"/>
  <c r="BE55" i="1" s="1"/>
  <c r="BB15" i="1"/>
  <c r="CM15" i="1" s="1"/>
  <c r="AC105" i="1"/>
  <c r="AC106" i="1"/>
  <c r="BQ106" i="1" s="1"/>
  <c r="U42" i="1"/>
  <c r="AB32" i="1"/>
  <c r="BP32" i="1" s="1"/>
  <c r="AB31" i="1"/>
  <c r="AI31" i="1" s="1"/>
  <c r="BW31" i="1" s="1"/>
  <c r="AQ57" i="1"/>
  <c r="CC57" i="1" s="1"/>
  <c r="CF14" i="1"/>
  <c r="AA14" i="5" s="1"/>
  <c r="AB14" i="5" s="1"/>
  <c r="CC39" i="1"/>
  <c r="AW39" i="1"/>
  <c r="AW40" i="1"/>
  <c r="CH40" i="1" s="1"/>
  <c r="AW7" i="1"/>
  <c r="CH7" i="1" s="1"/>
  <c r="AW8" i="1"/>
  <c r="CH8" i="1" s="1"/>
  <c r="CL18" i="1"/>
  <c r="AF18" i="3" s="1"/>
  <c r="BO32" i="1"/>
  <c r="BT94" i="1"/>
  <c r="O108" i="5" s="1"/>
  <c r="BM77" i="1"/>
  <c r="AF9" i="1"/>
  <c r="BT9" i="1" s="1"/>
  <c r="O9" i="5" s="1"/>
  <c r="BM9" i="1"/>
  <c r="BN9" i="1"/>
  <c r="AB49" i="1"/>
  <c r="AB50" i="1"/>
  <c r="CB90" i="1"/>
  <c r="BC70" i="1"/>
  <c r="CG70" i="1"/>
  <c r="BA89" i="1"/>
  <c r="CL89" i="1" s="1"/>
  <c r="AE103" i="5" s="1"/>
  <c r="CE89" i="1"/>
  <c r="AA44" i="1"/>
  <c r="AA43" i="1"/>
  <c r="P60" i="3"/>
  <c r="AJ20" i="7"/>
  <c r="AP15" i="1"/>
  <c r="U15" i="1" s="1"/>
  <c r="CN28" i="1"/>
  <c r="AQ34" i="1"/>
  <c r="CC34" i="1" s="1"/>
  <c r="CC72" i="1"/>
  <c r="BN88" i="1"/>
  <c r="AG88" i="1"/>
  <c r="AG64" i="1"/>
  <c r="BT64" i="1" s="1"/>
  <c r="BO64" i="1"/>
  <c r="CK16" i="1"/>
  <c r="BT16" i="1"/>
  <c r="AX106" i="1"/>
  <c r="CI106" i="1" s="1"/>
  <c r="AX105" i="1"/>
  <c r="BE105" i="1" s="1"/>
  <c r="CK82" i="1"/>
  <c r="AE89" i="3" s="1"/>
  <c r="BN93" i="1"/>
  <c r="N107" i="5" s="1"/>
  <c r="BB62" i="1"/>
  <c r="CL62" i="1" s="1"/>
  <c r="AF62" i="3" s="1"/>
  <c r="CE72" i="1"/>
  <c r="BA72" i="1"/>
  <c r="CB39" i="1"/>
  <c r="AW31" i="1"/>
  <c r="AW32" i="1"/>
  <c r="AG17" i="1"/>
  <c r="BU17" i="1" s="1"/>
  <c r="BO17" i="1"/>
  <c r="BN17" i="1"/>
  <c r="AI76" i="7"/>
  <c r="AI10" i="7"/>
  <c r="AI95" i="7"/>
  <c r="AJ8" i="7"/>
  <c r="AP3" i="1"/>
  <c r="U3" i="1" s="1"/>
  <c r="AO78" i="1"/>
  <c r="T78" i="1" s="1"/>
  <c r="AQ88" i="1"/>
  <c r="CC88" i="1" s="1"/>
  <c r="V39" i="1"/>
  <c r="BK39" i="1" s="1"/>
  <c r="AX39" i="1"/>
  <c r="BE39" i="1" s="1"/>
  <c r="AX40" i="1"/>
  <c r="AW63" i="1"/>
  <c r="BD63" i="1" s="1"/>
  <c r="CO63" i="1" s="1"/>
  <c r="AW64" i="1"/>
  <c r="CL106" i="1"/>
  <c r="AE120" i="5" s="1"/>
  <c r="AI82" i="7"/>
  <c r="AI101" i="7"/>
  <c r="AJ14" i="7"/>
  <c r="AP9" i="1"/>
  <c r="CB9" i="1" s="1"/>
  <c r="BJ60" i="1"/>
  <c r="U7" i="1"/>
  <c r="BZ102" i="1"/>
  <c r="CB31" i="1"/>
  <c r="CE77" i="1"/>
  <c r="BZ100" i="1"/>
  <c r="BM10" i="1"/>
  <c r="AF10" i="1"/>
  <c r="AH54" i="1"/>
  <c r="BM72" i="1"/>
  <c r="AF72" i="1"/>
  <c r="BK52" i="1"/>
  <c r="AI52" i="1"/>
  <c r="AW50" i="1"/>
  <c r="AW49" i="1"/>
  <c r="CH49" i="1" s="1"/>
  <c r="AG62" i="1"/>
  <c r="BN62" i="1"/>
  <c r="CG69" i="1"/>
  <c r="BJ76" i="1"/>
  <c r="BI76" i="1"/>
  <c r="BC44" i="1"/>
  <c r="CM44" i="1" s="1"/>
  <c r="AQ76" i="1"/>
  <c r="CC76" i="1" s="1"/>
  <c r="AG43" i="1"/>
  <c r="BU43" i="1" s="1"/>
  <c r="BN43" i="1"/>
  <c r="K43" i="5" s="1"/>
  <c r="L43" i="5" s="1"/>
  <c r="AN79" i="1"/>
  <c r="BC50" i="1"/>
  <c r="BK24" i="1"/>
  <c r="AI24" i="1"/>
  <c r="BB16" i="1"/>
  <c r="BO63" i="1"/>
  <c r="AG63" i="1"/>
  <c r="BU63" i="1" s="1"/>
  <c r="AH89" i="7"/>
  <c r="AN84" i="1"/>
  <c r="S84" i="1" s="1"/>
  <c r="AQ42" i="1"/>
  <c r="AW44" i="1"/>
  <c r="CH44" i="1" s="1"/>
  <c r="AW43" i="1"/>
  <c r="BD43" i="1" s="1"/>
  <c r="CO43" i="1" s="1"/>
  <c r="AI102" i="7"/>
  <c r="AI83" i="7"/>
  <c r="AJ15" i="7"/>
  <c r="AP10" i="1"/>
  <c r="CB10" i="1" s="1"/>
  <c r="AB40" i="1"/>
  <c r="BP40" i="1" s="1"/>
  <c r="AB39" i="1"/>
  <c r="AI39" i="1" s="1"/>
  <c r="BW39" i="1" s="1"/>
  <c r="CE78" i="1"/>
  <c r="CK4" i="1"/>
  <c r="AX19" i="1"/>
  <c r="BE19" i="1" s="1"/>
  <c r="AX20" i="1"/>
  <c r="BE20" i="1" s="1"/>
  <c r="BN50" i="1"/>
  <c r="AG50" i="1"/>
  <c r="AG54" i="1"/>
  <c r="BN54" i="1"/>
  <c r="K54" i="5" s="1"/>
  <c r="L54" i="5" s="1"/>
  <c r="BO54" i="1"/>
  <c r="BC87" i="1"/>
  <c r="CN87" i="1" s="1"/>
  <c r="CK96" i="1"/>
  <c r="AE110" i="3" s="1"/>
  <c r="BC8" i="1"/>
  <c r="BN35" i="1"/>
  <c r="K35" i="5" s="1"/>
  <c r="L35" i="5" s="1"/>
  <c r="CB22" i="1"/>
  <c r="CG75" i="1"/>
  <c r="CF75" i="1"/>
  <c r="BO31" i="1"/>
  <c r="BN31" i="1"/>
  <c r="N31" i="5" s="1"/>
  <c r="AV16" i="1"/>
  <c r="BC16" i="1" s="1"/>
  <c r="AV15" i="1"/>
  <c r="CG15" i="1" s="1"/>
  <c r="AN97" i="1"/>
  <c r="BC49" i="1"/>
  <c r="CN49" i="1" s="1"/>
  <c r="BC35" i="1"/>
  <c r="CN35" i="1" s="1"/>
  <c r="BZ82" i="1"/>
  <c r="AC89" i="5" s="1"/>
  <c r="BN16" i="1"/>
  <c r="N16" i="5" s="1"/>
  <c r="AV3" i="1"/>
  <c r="BC3" i="1" s="1"/>
  <c r="CN3" i="1" s="1"/>
  <c r="AV4" i="1"/>
  <c r="T10" i="1"/>
  <c r="AB64" i="1"/>
  <c r="BP64" i="1" s="1"/>
  <c r="AB63" i="1"/>
  <c r="AI63" i="1" s="1"/>
  <c r="BW63" i="1" s="1"/>
  <c r="AO95" i="1"/>
  <c r="T95" i="1" s="1"/>
  <c r="CL32" i="1"/>
  <c r="AF32" i="3" s="1"/>
  <c r="BN58" i="1"/>
  <c r="N58" i="5" s="1"/>
  <c r="AG58" i="1"/>
  <c r="BO58" i="1"/>
  <c r="AG49" i="1"/>
  <c r="BU49" i="1" s="1"/>
  <c r="BN49" i="1"/>
  <c r="N49" i="5" s="1"/>
  <c r="AJ45" i="7"/>
  <c r="AQ40" i="1" s="1"/>
  <c r="V40" i="1" s="1"/>
  <c r="AP40" i="1"/>
  <c r="CB40" i="1" s="1"/>
  <c r="CA40" i="1"/>
  <c r="AH64" i="1"/>
  <c r="BN36" i="1"/>
  <c r="N36" i="5" s="1"/>
  <c r="AI38" i="1"/>
  <c r="AQ22" i="1"/>
  <c r="AQ94" i="1"/>
  <c r="CC94" i="1" s="1"/>
  <c r="CI37" i="1"/>
  <c r="AW35" i="1"/>
  <c r="BD35" i="1" s="1"/>
  <c r="CO35" i="1" s="1"/>
  <c r="AW36" i="1"/>
  <c r="CH36" i="1" s="1"/>
  <c r="AW54" i="1"/>
  <c r="CH54" i="1" s="1"/>
  <c r="CC53" i="1"/>
  <c r="AW53" i="1"/>
  <c r="CH53" i="1" s="1"/>
  <c r="AF81" i="1"/>
  <c r="BT81" i="1" s="1"/>
  <c r="O88" i="5" s="1"/>
  <c r="BM81" i="1"/>
  <c r="BK72" i="1"/>
  <c r="BN30" i="1"/>
  <c r="N30" i="5" s="1"/>
  <c r="AG30" i="1"/>
  <c r="AT84" i="1"/>
  <c r="AT83" i="1"/>
  <c r="BY83" i="1"/>
  <c r="U36" i="1"/>
  <c r="CC36" i="1"/>
  <c r="CB35" i="1"/>
  <c r="CF16" i="1"/>
  <c r="BB13" i="1"/>
  <c r="CM13" i="1" s="1"/>
  <c r="CL66" i="1"/>
  <c r="AF66" i="3" s="1"/>
  <c r="BN15" i="1"/>
  <c r="K15" i="5" s="1"/>
  <c r="L15" i="5" s="1"/>
  <c r="BN94" i="1"/>
  <c r="S78" i="1"/>
  <c r="CG31" i="1"/>
  <c r="AQ31" i="1"/>
  <c r="AP74" i="1"/>
  <c r="U74" i="1" s="1"/>
  <c r="AX27" i="1"/>
  <c r="BE27" i="1" s="1"/>
  <c r="AX28" i="1"/>
  <c r="BE28" i="1" s="1"/>
  <c r="CO28" i="1" s="1"/>
  <c r="T3" i="1"/>
  <c r="T14" i="1"/>
  <c r="BI14" i="1" s="1"/>
  <c r="AO96" i="1"/>
  <c r="T96" i="1" s="1"/>
  <c r="BI96" i="1" s="1"/>
  <c r="BQ52" i="1"/>
  <c r="BP52" i="1"/>
  <c r="AQ63" i="1"/>
  <c r="CC63" i="1" s="1"/>
  <c r="AV9" i="1"/>
  <c r="CG9" i="1" s="1"/>
  <c r="AV10" i="1"/>
  <c r="CG10" i="1" s="1"/>
  <c r="AW88" i="1"/>
  <c r="BD88" i="1" s="1"/>
  <c r="AW87" i="1"/>
  <c r="BD87" i="1" s="1"/>
  <c r="CO87" i="1" s="1"/>
  <c r="U75" i="1"/>
  <c r="BJ75" i="1" s="1"/>
  <c r="AW75" i="1"/>
  <c r="AW76" i="1"/>
  <c r="CF15" i="1"/>
  <c r="CH20" i="1"/>
  <c r="BC32" i="1"/>
  <c r="CG58" i="1"/>
  <c r="AG14" i="1"/>
  <c r="CB88" i="1"/>
  <c r="AG57" i="1"/>
  <c r="BU57" i="1" s="1"/>
  <c r="BO57" i="1"/>
  <c r="BN57" i="1"/>
  <c r="AW18" i="1"/>
  <c r="CH18" i="1" s="1"/>
  <c r="AW17" i="1"/>
  <c r="BN4" i="1"/>
  <c r="BM4" i="1"/>
  <c r="AF4" i="1"/>
  <c r="AG4" i="1"/>
  <c r="CL44" i="1"/>
  <c r="AF44" i="3" s="1"/>
  <c r="CG36" i="1"/>
  <c r="BC64" i="1"/>
  <c r="AI19" i="1"/>
  <c r="BW19" i="1" s="1"/>
  <c r="BP48" i="1"/>
  <c r="AI48" i="1"/>
  <c r="BO53" i="1"/>
  <c r="BN53" i="1"/>
  <c r="K53" i="5" s="1"/>
  <c r="L53" i="5" s="1"/>
  <c r="AG36" i="1"/>
  <c r="AQ49" i="1"/>
  <c r="CM28" i="1"/>
  <c r="AT79" i="1"/>
  <c r="BY79" i="1"/>
  <c r="AT80" i="1"/>
  <c r="BN13" i="1"/>
  <c r="CB69" i="1"/>
  <c r="CB43" i="1"/>
  <c r="AA16" i="1"/>
  <c r="AA15" i="1"/>
  <c r="BO15" i="1" s="1"/>
  <c r="BA95" i="1"/>
  <c r="CL95" i="1" s="1"/>
  <c r="AE109" i="5" s="1"/>
  <c r="CE95" i="1"/>
  <c r="AX47" i="1"/>
  <c r="AX48" i="1"/>
  <c r="BE48" i="1" s="1"/>
  <c r="CG87" i="1"/>
  <c r="AQ35" i="1"/>
  <c r="V35" i="1" s="1"/>
  <c r="AA49" i="1"/>
  <c r="BO49" i="1" s="1"/>
  <c r="BJ49" i="1"/>
  <c r="AA50" i="1"/>
  <c r="V53" i="1"/>
  <c r="BK53" i="1" s="1"/>
  <c r="AX53" i="1"/>
  <c r="BE53" i="1" s="1"/>
  <c r="AX54" i="1"/>
  <c r="AH88" i="7"/>
  <c r="AN83" i="1"/>
  <c r="AA36" i="1"/>
  <c r="BO36" i="1" s="1"/>
  <c r="AA35" i="1"/>
  <c r="BJ35" i="1"/>
  <c r="BO86" i="1"/>
  <c r="BN86" i="1"/>
  <c r="K93" i="5" s="1"/>
  <c r="L93" i="5" s="1"/>
  <c r="AI105" i="7"/>
  <c r="AI16" i="7"/>
  <c r="AI86" i="7"/>
  <c r="AJ18" i="7"/>
  <c r="AP13" i="1"/>
  <c r="CB13" i="1" s="1"/>
  <c r="BQ38" i="1"/>
  <c r="BP38" i="1"/>
  <c r="AP92" i="1"/>
  <c r="U92" i="1" s="1"/>
  <c r="BN18" i="1"/>
  <c r="BO18" i="1"/>
  <c r="AG18" i="1"/>
  <c r="AH97" i="7"/>
  <c r="AH78" i="7"/>
  <c r="AO5" i="1"/>
  <c r="T5" i="1" s="1"/>
  <c r="AO100" i="1"/>
  <c r="CA100" i="1" s="1"/>
  <c r="AU78" i="1"/>
  <c r="BB78" i="1" s="1"/>
  <c r="AU77" i="1"/>
  <c r="AI51" i="1"/>
  <c r="BW51" i="1" s="1"/>
  <c r="BQ51" i="1"/>
  <c r="BP51" i="1"/>
  <c r="CM48" i="1"/>
  <c r="AW65" i="1"/>
  <c r="BD65" i="1" s="1"/>
  <c r="CO65" i="1" s="1"/>
  <c r="AW66" i="1"/>
  <c r="CH66" i="1" s="1"/>
  <c r="AO77" i="1"/>
  <c r="T77" i="1" s="1"/>
  <c r="AQ87" i="1"/>
  <c r="V87" i="1" s="1"/>
  <c r="BO65" i="1"/>
  <c r="BN65" i="1"/>
  <c r="K65" i="5" s="1"/>
  <c r="L65" i="5" s="1"/>
  <c r="AG65" i="1"/>
  <c r="BU65" i="1" s="1"/>
  <c r="AJ99" i="7"/>
  <c r="AJ80" i="7"/>
  <c r="AQ7" i="1"/>
  <c r="V7" i="1" s="1"/>
  <c r="CE100" i="1"/>
  <c r="BI93" i="1"/>
  <c r="AA94" i="1"/>
  <c r="BO94" i="1" s="1"/>
  <c r="AA93" i="1"/>
  <c r="BO93" i="1" s="1"/>
  <c r="BJ88" i="1"/>
  <c r="BC26" i="1"/>
  <c r="CM26" i="1" s="1"/>
  <c r="BD24" i="1"/>
  <c r="CI24" i="1"/>
  <c r="AQ17" i="1"/>
  <c r="V17" i="1" s="1"/>
  <c r="AI23" i="1"/>
  <c r="BW23" i="1" s="1"/>
  <c r="BN63" i="1"/>
  <c r="BP20" i="1"/>
  <c r="AG33" i="1"/>
  <c r="BU33" i="1" s="1"/>
  <c r="BN33" i="1"/>
  <c r="AA7" i="1"/>
  <c r="AH7" i="1" s="1"/>
  <c r="BV7" i="1" s="1"/>
  <c r="AA8" i="1"/>
  <c r="BI7" i="1"/>
  <c r="AA29" i="1"/>
  <c r="BJ29" i="1"/>
  <c r="AA30" i="1"/>
  <c r="BO30" i="1" s="1"/>
  <c r="AU99" i="1"/>
  <c r="BB99" i="1" s="1"/>
  <c r="CM99" i="1" s="1"/>
  <c r="AU100" i="1"/>
  <c r="CF100" i="1" s="1"/>
  <c r="BN14" i="1"/>
  <c r="BH75" i="1"/>
  <c r="BI75" i="1"/>
  <c r="Z76" i="1"/>
  <c r="Z75" i="1"/>
  <c r="AG75" i="1" s="1"/>
  <c r="BU75" i="1" s="1"/>
  <c r="BI9" i="1"/>
  <c r="BC43" i="1"/>
  <c r="CN43" i="1" s="1"/>
  <c r="AA34" i="1"/>
  <c r="BO34" i="1" s="1"/>
  <c r="AA33" i="1"/>
  <c r="BO33" i="1" s="1"/>
  <c r="AU89" i="1"/>
  <c r="BB89" i="1" s="1"/>
  <c r="CM89" i="1" s="1"/>
  <c r="AU90" i="1"/>
  <c r="CF90" i="1" s="1"/>
  <c r="CM36" i="1"/>
  <c r="CL36" i="1"/>
  <c r="AF36" i="3" s="1"/>
  <c r="AG29" i="1"/>
  <c r="BU29" i="1" s="1"/>
  <c r="BN29" i="1"/>
  <c r="CE96" i="1"/>
  <c r="CG8" i="1"/>
  <c r="AN73" i="1"/>
  <c r="BC85" i="1"/>
  <c r="CN85" i="1" s="1"/>
  <c r="AV61" i="1"/>
  <c r="CG61" i="1" s="1"/>
  <c r="AV62" i="1"/>
  <c r="CG62" i="1" s="1"/>
  <c r="CB53" i="1"/>
  <c r="CB34" i="1"/>
  <c r="BP106" i="1"/>
  <c r="BO106" i="1"/>
  <c r="BM95" i="1"/>
  <c r="AH107" i="7"/>
  <c r="AN101" i="1"/>
  <c r="S101" i="1" s="1"/>
  <c r="AP86" i="1"/>
  <c r="CB86" i="1" s="1"/>
  <c r="AJ92" i="7"/>
  <c r="AQ86" i="1" s="1"/>
  <c r="U85" i="1"/>
  <c r="AW85" i="1"/>
  <c r="CH85" i="1" s="1"/>
  <c r="AW86" i="1"/>
  <c r="CH86" i="1" s="1"/>
  <c r="AV14" i="1"/>
  <c r="CG14" i="1" s="1"/>
  <c r="AV13" i="1"/>
  <c r="BQ37" i="1"/>
  <c r="BP37" i="1"/>
  <c r="BJ34" i="1"/>
  <c r="CC105" i="1"/>
  <c r="AO89" i="1"/>
  <c r="CA89" i="1" s="1"/>
  <c r="CL86" i="1"/>
  <c r="AE93" i="5" s="1"/>
  <c r="AI106" i="7"/>
  <c r="AP100" i="1" s="1"/>
  <c r="AJ19" i="7"/>
  <c r="AI87" i="7"/>
  <c r="AI17" i="7"/>
  <c r="AP14" i="1"/>
  <c r="BA6" i="1"/>
  <c r="CE6" i="1"/>
  <c r="CF62" i="1"/>
  <c r="AD62" i="5" s="1"/>
  <c r="U65" i="1"/>
  <c r="BE38" i="1"/>
  <c r="CO38" i="1" s="1"/>
  <c r="BO66" i="1"/>
  <c r="AG66" i="1"/>
  <c r="BN66" i="1"/>
  <c r="K66" i="5" s="1"/>
  <c r="L66" i="5" s="1"/>
  <c r="BI68" i="1"/>
  <c r="BJ68" i="1"/>
  <c r="U54" i="1"/>
  <c r="BJ54" i="1" s="1"/>
  <c r="BZ99" i="1"/>
  <c r="CL26" i="1"/>
  <c r="AF26" i="3" s="1"/>
  <c r="AV94" i="1"/>
  <c r="AV93" i="1"/>
  <c r="BC93" i="1" s="1"/>
  <c r="CN93" i="1" s="1"/>
  <c r="CA93" i="1"/>
  <c r="CG40" i="1"/>
  <c r="CL64" i="1"/>
  <c r="AF64" i="3" s="1"/>
  <c r="BC65" i="1"/>
  <c r="CN65" i="1" s="1"/>
  <c r="BB10" i="1"/>
  <c r="BM6" i="1"/>
  <c r="AF77" i="1"/>
  <c r="BT77" i="1" s="1"/>
  <c r="O84" i="5" s="1"/>
  <c r="AN80" i="1"/>
  <c r="S80" i="1" s="1"/>
  <c r="U46" i="1"/>
  <c r="BJ46" i="1" s="1"/>
  <c r="CC46" i="1"/>
  <c r="BN34" i="1"/>
  <c r="CG85" i="1"/>
  <c r="BC29" i="1"/>
  <c r="CN29" i="1" s="1"/>
  <c r="BK105" i="1"/>
  <c r="BB75" i="1"/>
  <c r="CM75" i="1" s="1"/>
  <c r="U20" i="1"/>
  <c r="BJ20" i="1" s="1"/>
  <c r="CC20" i="1"/>
  <c r="CB76" i="1"/>
  <c r="BJ39" i="1"/>
  <c r="AV34" i="1"/>
  <c r="AV33" i="1"/>
  <c r="BC33" i="1" s="1"/>
  <c r="CN33" i="1" s="1"/>
  <c r="BJ22" i="1"/>
  <c r="AC55" i="1"/>
  <c r="AJ55" i="1" s="1"/>
  <c r="AC56" i="1"/>
  <c r="BH82" i="1"/>
  <c r="J89" i="5" s="1"/>
  <c r="AF82" i="1"/>
  <c r="BM82" i="1"/>
  <c r="V36" i="1"/>
  <c r="AU6" i="1"/>
  <c r="CF6" i="1" s="1"/>
  <c r="AU5" i="1"/>
  <c r="CF5" i="1" s="1"/>
  <c r="AA61" i="1"/>
  <c r="AH61" i="1" s="1"/>
  <c r="BV61" i="1" s="1"/>
  <c r="AA62" i="1"/>
  <c r="BO62" i="1" s="1"/>
  <c r="AT102" i="1"/>
  <c r="BY101" i="1"/>
  <c r="AT101" i="1"/>
  <c r="P19" i="3"/>
  <c r="BI43" i="1"/>
  <c r="CE11" i="1"/>
  <c r="BA11" i="1"/>
  <c r="CL11" i="1" s="1"/>
  <c r="AF11" i="3" s="1"/>
  <c r="CF34" i="1"/>
  <c r="BB34" i="1"/>
  <c r="BI29" i="1"/>
  <c r="CF10" i="1"/>
  <c r="AN91" i="1"/>
  <c r="S91" i="1" s="1"/>
  <c r="BC86" i="1"/>
  <c r="CM86" i="1" s="1"/>
  <c r="AJ66" i="7"/>
  <c r="AP61" i="1"/>
  <c r="CB61" i="1" s="1"/>
  <c r="BC53" i="1"/>
  <c r="CN53" i="1" s="1"/>
  <c r="BP105" i="1"/>
  <c r="BO105" i="1"/>
  <c r="CG50" i="1"/>
  <c r="BO85" i="1"/>
  <c r="BN85" i="1"/>
  <c r="N92" i="5" s="1"/>
  <c r="AQ85" i="1"/>
  <c r="V85" i="1" s="1"/>
  <c r="AH84" i="7"/>
  <c r="AH103" i="7"/>
  <c r="AO11" i="1"/>
  <c r="T11" i="1" s="1"/>
  <c r="BK55" i="1"/>
  <c r="AH66" i="1"/>
  <c r="U43" i="1"/>
  <c r="AC78" i="7"/>
  <c r="N73" i="1" s="1"/>
  <c r="AC97" i="7"/>
  <c r="N91" i="1" s="1"/>
  <c r="N5" i="1"/>
  <c r="BD105" i="1"/>
  <c r="CO105" i="1" s="1"/>
  <c r="CL88" i="1"/>
  <c r="AE95" i="5" s="1"/>
  <c r="AO71" i="1"/>
  <c r="CA71" i="1" s="1"/>
  <c r="CA86" i="1"/>
  <c r="AH85" i="7"/>
  <c r="AH104" i="7"/>
  <c r="AO12" i="1"/>
  <c r="BZ5" i="1"/>
  <c r="AA75" i="1"/>
  <c r="AA76" i="1"/>
  <c r="AH76" i="1" s="1"/>
  <c r="AQ65" i="1"/>
  <c r="V65" i="1" s="1"/>
  <c r="AF100" i="1"/>
  <c r="CN52" i="1"/>
  <c r="AQ54" i="1"/>
  <c r="V54" i="1" s="1"/>
  <c r="AW30" i="1"/>
  <c r="AW29" i="1"/>
  <c r="CH29" i="1" s="1"/>
  <c r="BA99" i="1"/>
  <c r="CL99" i="1" s="1"/>
  <c r="AE113" i="5" s="1"/>
  <c r="CE99" i="1"/>
  <c r="U25" i="1"/>
  <c r="AW26" i="1"/>
  <c r="AW25" i="1"/>
  <c r="BD25" i="1" s="1"/>
  <c r="CO25" i="1" s="1"/>
  <c r="BZ77" i="1"/>
  <c r="BC18" i="1"/>
  <c r="BB4" i="1"/>
  <c r="CL4" i="1" s="1"/>
  <c r="AF4" i="3" s="1"/>
  <c r="BC66" i="1"/>
  <c r="CM66" i="1" s="1"/>
  <c r="CA10" i="1"/>
  <c r="AP106" i="1"/>
  <c r="AJ113" i="7"/>
  <c r="AQ106" i="1" s="1"/>
  <c r="BO27" i="1"/>
  <c r="AU96" i="1"/>
  <c r="BB96" i="1" s="1"/>
  <c r="CL96" i="1" s="1"/>
  <c r="AU95" i="1"/>
  <c r="BB95" i="1" s="1"/>
  <c r="CM95" i="1" s="1"/>
  <c r="BP47" i="1"/>
  <c r="AH19" i="1"/>
  <c r="BV19" i="1" s="1"/>
  <c r="BP19" i="1"/>
  <c r="CG49" i="1"/>
  <c r="BI22" i="1"/>
  <c r="AN98" i="1"/>
  <c r="BZ12" i="1"/>
  <c r="AW69" i="1"/>
  <c r="AW70" i="1"/>
  <c r="CH70" i="1" s="1"/>
  <c r="BI33" i="1"/>
  <c r="BM99" i="1"/>
  <c r="BJ87" i="1"/>
  <c r="AA87" i="1"/>
  <c r="BO87" i="1" s="1"/>
  <c r="AA88" i="1"/>
  <c r="CB7" i="1"/>
  <c r="BJ94" i="1"/>
  <c r="CB29" i="1"/>
  <c r="AC103" i="7"/>
  <c r="N97" i="1" s="1"/>
  <c r="N11" i="1"/>
  <c r="AC84" i="7"/>
  <c r="N79" i="1" s="1"/>
  <c r="AG35" i="1"/>
  <c r="BU35" i="1" s="1"/>
  <c r="BI69" i="1"/>
  <c r="BJ69" i="1"/>
  <c r="AA70" i="1"/>
  <c r="AA69" i="1"/>
  <c r="Y90" i="1"/>
  <c r="Y89" i="1"/>
  <c r="BG89" i="1"/>
  <c r="AG86" i="1"/>
  <c r="AJ38" i="7"/>
  <c r="AP33" i="1"/>
  <c r="U33" i="1" s="1"/>
  <c r="P119" i="3"/>
  <c r="P65" i="3"/>
  <c r="P67" i="3"/>
  <c r="AE80" i="1"/>
  <c r="BM79" i="1"/>
  <c r="W50" i="3"/>
  <c r="Y50" i="3"/>
  <c r="X50" i="3"/>
  <c r="P118" i="3"/>
  <c r="P54" i="3"/>
  <c r="Z123" i="3"/>
  <c r="O99" i="3"/>
  <c r="AO107" i="3"/>
  <c r="AN107" i="3"/>
  <c r="AM107" i="3"/>
  <c r="P24" i="3"/>
  <c r="Q117" i="3"/>
  <c r="R117" i="3" s="1"/>
  <c r="P30" i="3"/>
  <c r="P28" i="3"/>
  <c r="AF74" i="1"/>
  <c r="M73" i="3"/>
  <c r="P70" i="3"/>
  <c r="AF91" i="1"/>
  <c r="BT91" i="1" s="1"/>
  <c r="O105" i="5" s="1"/>
  <c r="AE97" i="1"/>
  <c r="BS97" i="1" s="1"/>
  <c r="O111" i="3" s="1"/>
  <c r="AE124" i="3"/>
  <c r="O74" i="3"/>
  <c r="AE73" i="1"/>
  <c r="BS73" i="1" s="1"/>
  <c r="O80" i="3" s="1"/>
  <c r="P40" i="3"/>
  <c r="P21" i="3"/>
  <c r="L119" i="3"/>
  <c r="Y17" i="3"/>
  <c r="X17" i="3"/>
  <c r="W17" i="3"/>
  <c r="AE99" i="3"/>
  <c r="P44" i="3"/>
  <c r="P38" i="3"/>
  <c r="P26" i="3"/>
  <c r="P37" i="3"/>
  <c r="P66" i="3"/>
  <c r="AE97" i="3"/>
  <c r="P36" i="3"/>
  <c r="P43" i="3"/>
  <c r="BM74" i="1"/>
  <c r="AE74" i="1"/>
  <c r="BM91" i="1"/>
  <c r="L118" i="3"/>
  <c r="AF98" i="1"/>
  <c r="P52" i="3"/>
  <c r="O122" i="3"/>
  <c r="L120" i="3"/>
  <c r="P53" i="3"/>
  <c r="P42" i="3"/>
  <c r="Q7" i="3"/>
  <c r="R7" i="3" s="1"/>
  <c r="AC123" i="3"/>
  <c r="J73" i="3"/>
  <c r="BM98" i="1"/>
  <c r="CB6" i="1" l="1"/>
  <c r="Q28" i="5"/>
  <c r="R28" i="5" s="1"/>
  <c r="O80" i="5"/>
  <c r="AG92" i="5"/>
  <c r="AH92" i="5" s="1"/>
  <c r="Q69" i="3"/>
  <c r="R69" i="3" s="1"/>
  <c r="W69" i="3" s="1"/>
  <c r="Q15" i="3"/>
  <c r="R15" i="3" s="1"/>
  <c r="Y15" i="3" s="1"/>
  <c r="AG107" i="5"/>
  <c r="AH107" i="5" s="1"/>
  <c r="AM107" i="5" s="1"/>
  <c r="Q25" i="3"/>
  <c r="R25" i="3" s="1"/>
  <c r="W25" i="3" s="1"/>
  <c r="AG64" i="3"/>
  <c r="AH64" i="3" s="1"/>
  <c r="AI64" i="3" s="1"/>
  <c r="P61" i="5"/>
  <c r="Q61" i="3"/>
  <c r="R61" i="3" s="1"/>
  <c r="W61" i="3" s="1"/>
  <c r="P26" i="5"/>
  <c r="Q26" i="5" s="1"/>
  <c r="R26" i="5" s="1"/>
  <c r="P31" i="5"/>
  <c r="AG67" i="3"/>
  <c r="AH67" i="3" s="1"/>
  <c r="AO117" i="3"/>
  <c r="AO23" i="3"/>
  <c r="Y57" i="3"/>
  <c r="AN23" i="3"/>
  <c r="AG65" i="3"/>
  <c r="AH65" i="3" s="1"/>
  <c r="AI65" i="3" s="1"/>
  <c r="AO117" i="5"/>
  <c r="AF20" i="5"/>
  <c r="AG20" i="5" s="1"/>
  <c r="AH20" i="5" s="1"/>
  <c r="AN20" i="5" s="1"/>
  <c r="Q27" i="3"/>
  <c r="R27" i="3" s="1"/>
  <c r="W27" i="3" s="1"/>
  <c r="AN117" i="3"/>
  <c r="AP117" i="3" s="1"/>
  <c r="W57" i="3"/>
  <c r="Q31" i="3"/>
  <c r="R31" i="3" s="1"/>
  <c r="X31" i="3" s="1"/>
  <c r="AM117" i="5"/>
  <c r="Q69" i="5"/>
  <c r="R69" i="5" s="1"/>
  <c r="AM48" i="3"/>
  <c r="AG36" i="3"/>
  <c r="AH36" i="3" s="1"/>
  <c r="AM23" i="3"/>
  <c r="AO48" i="3"/>
  <c r="AG50" i="3"/>
  <c r="AH50" i="3" s="1"/>
  <c r="AI50" i="3" s="1"/>
  <c r="Q16" i="3"/>
  <c r="R16" i="3" s="1"/>
  <c r="X16" i="3" s="1"/>
  <c r="X119" i="5"/>
  <c r="P21" i="5"/>
  <c r="Q21" i="5" s="1"/>
  <c r="R21" i="5" s="1"/>
  <c r="Y119" i="5"/>
  <c r="AF35" i="5"/>
  <c r="AG35" i="5" s="1"/>
  <c r="AH35" i="5" s="1"/>
  <c r="AG108" i="5"/>
  <c r="AH108" i="5" s="1"/>
  <c r="AO108" i="5" s="1"/>
  <c r="Q60" i="3"/>
  <c r="R60" i="3" s="1"/>
  <c r="X60" i="3" s="1"/>
  <c r="AA62" i="5"/>
  <c r="AB62" i="5" s="1"/>
  <c r="AG41" i="3"/>
  <c r="AH41" i="3" s="1"/>
  <c r="AM41" i="3" s="1"/>
  <c r="AG70" i="5"/>
  <c r="AH70" i="5" s="1"/>
  <c r="AN70" i="5" s="1"/>
  <c r="BO24" i="1"/>
  <c r="P48" i="5"/>
  <c r="Q49" i="3"/>
  <c r="R49" i="3" s="1"/>
  <c r="Y49" i="3" s="1"/>
  <c r="AD9" i="5"/>
  <c r="Q27" i="5"/>
  <c r="R27" i="5" s="1"/>
  <c r="W27" i="5" s="1"/>
  <c r="N108" i="5"/>
  <c r="P108" i="5" s="1"/>
  <c r="J45" i="5"/>
  <c r="N13" i="5"/>
  <c r="P13" i="5" s="1"/>
  <c r="K30" i="5"/>
  <c r="L30" i="5" s="1"/>
  <c r="J9" i="5"/>
  <c r="AC88" i="5"/>
  <c r="AF95" i="5"/>
  <c r="AG95" i="5" s="1"/>
  <c r="AH95" i="5" s="1"/>
  <c r="O111" i="5"/>
  <c r="AC23" i="1"/>
  <c r="AJ23" i="1" s="1"/>
  <c r="P49" i="5"/>
  <c r="D5" i="15"/>
  <c r="G5" i="15" s="1"/>
  <c r="H5" i="15" s="1"/>
  <c r="AF93" i="5"/>
  <c r="AG93" i="5" s="1"/>
  <c r="AH93" i="5" s="1"/>
  <c r="J81" i="5"/>
  <c r="P38" i="5"/>
  <c r="Q38" i="5" s="1"/>
  <c r="R38" i="5" s="1"/>
  <c r="D16" i="16" s="1"/>
  <c r="G16" i="16" s="1"/>
  <c r="H16" i="16" s="1"/>
  <c r="P92" i="5"/>
  <c r="AF22" i="5"/>
  <c r="AG22" i="5" s="1"/>
  <c r="AH22" i="5" s="1"/>
  <c r="AF63" i="5"/>
  <c r="AG63" i="5" s="1"/>
  <c r="AH63" i="5" s="1"/>
  <c r="AF37" i="5"/>
  <c r="AG37" i="5" s="1"/>
  <c r="AH37" i="5" s="1"/>
  <c r="Q47" i="5"/>
  <c r="R47" i="5" s="1"/>
  <c r="X47" i="5" s="1"/>
  <c r="K42" i="5"/>
  <c r="L42" i="5" s="1"/>
  <c r="AI52" i="3"/>
  <c r="AG35" i="3"/>
  <c r="AH35" i="3" s="1"/>
  <c r="AM35" i="3" s="1"/>
  <c r="AM95" i="3"/>
  <c r="AO95" i="3"/>
  <c r="AN95" i="3"/>
  <c r="AC122" i="3"/>
  <c r="M45" i="5"/>
  <c r="AF120" i="5"/>
  <c r="AG120" i="5" s="1"/>
  <c r="AH120" i="5" s="1"/>
  <c r="AN120" i="5" s="1"/>
  <c r="N65" i="5"/>
  <c r="P65" i="5" s="1"/>
  <c r="Q65" i="5" s="1"/>
  <c r="R65" i="5" s="1"/>
  <c r="Z89" i="5"/>
  <c r="Q47" i="3"/>
  <c r="R47" i="3" s="1"/>
  <c r="W47" i="3" s="1"/>
  <c r="CI23" i="1"/>
  <c r="J59" i="5"/>
  <c r="M9" i="5"/>
  <c r="AG59" i="3"/>
  <c r="AH59" i="3" s="1"/>
  <c r="AI59" i="3" s="1"/>
  <c r="N35" i="5"/>
  <c r="P35" i="5" s="1"/>
  <c r="Q35" i="5" s="1"/>
  <c r="R35" i="5" s="1"/>
  <c r="AA45" i="5"/>
  <c r="AB45" i="5" s="1"/>
  <c r="AG37" i="3"/>
  <c r="AH37" i="3" s="1"/>
  <c r="AM37" i="3" s="1"/>
  <c r="BP23" i="1"/>
  <c r="K36" i="5"/>
  <c r="L36" i="5" s="1"/>
  <c r="N59" i="5"/>
  <c r="P59" i="5" s="1"/>
  <c r="P52" i="5"/>
  <c r="Q52" i="5" s="1"/>
  <c r="R52" i="5" s="1"/>
  <c r="D21" i="16" s="1"/>
  <c r="G21" i="16" s="1"/>
  <c r="H21" i="16" s="1"/>
  <c r="N93" i="5"/>
  <c r="M114" i="5"/>
  <c r="AG63" i="3"/>
  <c r="AH63" i="3" s="1"/>
  <c r="AI63" i="3" s="1"/>
  <c r="AG57" i="3"/>
  <c r="AH57" i="3" s="1"/>
  <c r="AE46" i="5"/>
  <c r="AF46" i="5" s="1"/>
  <c r="AG46" i="5" s="1"/>
  <c r="AH46" i="5" s="1"/>
  <c r="K92" i="5"/>
  <c r="L92" i="5" s="1"/>
  <c r="N60" i="5"/>
  <c r="P60" i="5" s="1"/>
  <c r="Q60" i="5" s="1"/>
  <c r="R60" i="5" s="1"/>
  <c r="AG52" i="5"/>
  <c r="AH52" i="5" s="1"/>
  <c r="AG17" i="3"/>
  <c r="AH17" i="3" s="1"/>
  <c r="P22" i="3"/>
  <c r="Q19" i="3"/>
  <c r="R19" i="3" s="1"/>
  <c r="X19" i="3" s="1"/>
  <c r="N54" i="5"/>
  <c r="AA33" i="5"/>
  <c r="AB33" i="5" s="1"/>
  <c r="N43" i="5"/>
  <c r="P43" i="5" s="1"/>
  <c r="AD44" i="5"/>
  <c r="AF58" i="5"/>
  <c r="AG58" i="5" s="1"/>
  <c r="AH58" i="5" s="1"/>
  <c r="AO58" i="5" s="1"/>
  <c r="CM40" i="1"/>
  <c r="AF67" i="5"/>
  <c r="J109" i="5"/>
  <c r="M40" i="5"/>
  <c r="M89" i="5"/>
  <c r="P120" i="5"/>
  <c r="Q120" i="5" s="1"/>
  <c r="R120" i="5" s="1"/>
  <c r="Y120" i="5" s="1"/>
  <c r="J114" i="5"/>
  <c r="Q25" i="5"/>
  <c r="R25" i="5" s="1"/>
  <c r="P108" i="3"/>
  <c r="Q108" i="3" s="1"/>
  <c r="R108" i="3" s="1"/>
  <c r="X108" i="3" s="1"/>
  <c r="K61" i="5"/>
  <c r="L61" i="5" s="1"/>
  <c r="AG53" i="3"/>
  <c r="AH53" i="3" s="1"/>
  <c r="AI53" i="3" s="1"/>
  <c r="K108" i="5"/>
  <c r="L108" i="5" s="1"/>
  <c r="AF41" i="5"/>
  <c r="AG41" i="5" s="1"/>
  <c r="AH41" i="5" s="1"/>
  <c r="AI70" i="3"/>
  <c r="AM70" i="3"/>
  <c r="AO70" i="3"/>
  <c r="AN70" i="3"/>
  <c r="AB34" i="3"/>
  <c r="AC34" i="3" s="1"/>
  <c r="AC34" i="5" s="1"/>
  <c r="AE34" i="3"/>
  <c r="AE110" i="5"/>
  <c r="K84" i="3"/>
  <c r="N84" i="3"/>
  <c r="AC84" i="5"/>
  <c r="AB105" i="3"/>
  <c r="AG46" i="3"/>
  <c r="AH46" i="3" s="1"/>
  <c r="AI46" i="3" s="1"/>
  <c r="M81" i="5"/>
  <c r="O64" i="3"/>
  <c r="O64" i="5" s="1"/>
  <c r="P64" i="5" s="1"/>
  <c r="L23" i="3"/>
  <c r="K23" i="5"/>
  <c r="L23" i="5" s="1"/>
  <c r="AA15" i="5"/>
  <c r="AB15" i="5" s="1"/>
  <c r="AN48" i="3"/>
  <c r="AE5" i="3"/>
  <c r="AB5" i="3"/>
  <c r="AC5" i="3" s="1"/>
  <c r="AC5" i="5" s="1"/>
  <c r="M110" i="3"/>
  <c r="M110" i="5" s="1"/>
  <c r="J110" i="3"/>
  <c r="J110" i="5" s="1"/>
  <c r="AE26" i="5"/>
  <c r="AF26" i="5" s="1"/>
  <c r="AG26" i="5" s="1"/>
  <c r="AH26" i="5" s="1"/>
  <c r="AG26" i="3"/>
  <c r="AH26" i="3" s="1"/>
  <c r="AI26" i="3" s="1"/>
  <c r="N15" i="5"/>
  <c r="P15" i="5" s="1"/>
  <c r="AO119" i="5"/>
  <c r="AN119" i="5"/>
  <c r="AM119" i="5"/>
  <c r="Z109" i="5"/>
  <c r="AG13" i="3"/>
  <c r="AH13" i="3" s="1"/>
  <c r="AI13" i="3" s="1"/>
  <c r="AD13" i="5"/>
  <c r="AF13" i="5" s="1"/>
  <c r="AD34" i="5"/>
  <c r="AE4" i="5"/>
  <c r="AG4" i="3"/>
  <c r="AH4" i="3" s="1"/>
  <c r="AI4" i="3" s="1"/>
  <c r="M3" i="5"/>
  <c r="AB6" i="3"/>
  <c r="AC6" i="3" s="1"/>
  <c r="AC6" i="5" s="1"/>
  <c r="AE6" i="3"/>
  <c r="AC91" i="3"/>
  <c r="Z91" i="3"/>
  <c r="AB89" i="3"/>
  <c r="K31" i="5"/>
  <c r="L31" i="5" s="1"/>
  <c r="L63" i="3"/>
  <c r="K63" i="5"/>
  <c r="L63" i="5" s="1"/>
  <c r="Y117" i="5"/>
  <c r="X117" i="5"/>
  <c r="W117" i="5"/>
  <c r="N112" i="3"/>
  <c r="K112" i="3"/>
  <c r="N105" i="3"/>
  <c r="K105" i="3"/>
  <c r="BP24" i="1"/>
  <c r="K4" i="3"/>
  <c r="N4" i="3"/>
  <c r="N4" i="5" s="1"/>
  <c r="AC90" i="3"/>
  <c r="Z90" i="3"/>
  <c r="N10" i="3"/>
  <c r="K10" i="3"/>
  <c r="K17" i="5"/>
  <c r="L17" i="5" s="1"/>
  <c r="N17" i="5"/>
  <c r="P17" i="5" s="1"/>
  <c r="AA79" i="3"/>
  <c r="AD79" i="3"/>
  <c r="J86" i="3"/>
  <c r="M86" i="3"/>
  <c r="AE11" i="3"/>
  <c r="AE11" i="5" s="1"/>
  <c r="AB11" i="3"/>
  <c r="AC11" i="3" s="1"/>
  <c r="AC11" i="5" s="1"/>
  <c r="AD104" i="3"/>
  <c r="AA104" i="3"/>
  <c r="AA123" i="3" s="1"/>
  <c r="M90" i="3"/>
  <c r="J90" i="3"/>
  <c r="O20" i="5"/>
  <c r="P20" i="5" s="1"/>
  <c r="Q20" i="5" s="1"/>
  <c r="R20" i="5" s="1"/>
  <c r="N5" i="3"/>
  <c r="N5" i="5" s="1"/>
  <c r="K5" i="3"/>
  <c r="M80" i="3"/>
  <c r="M97" i="3" s="1"/>
  <c r="J80" i="3"/>
  <c r="J97" i="3" s="1"/>
  <c r="K16" i="5"/>
  <c r="L16" i="5" s="1"/>
  <c r="AA43" i="5"/>
  <c r="AB43" i="5" s="1"/>
  <c r="Z84" i="5"/>
  <c r="P107" i="5"/>
  <c r="AA10" i="5"/>
  <c r="AB10" i="5" s="1"/>
  <c r="K107" i="5"/>
  <c r="L107" i="5" s="1"/>
  <c r="AE40" i="5"/>
  <c r="AG56" i="3"/>
  <c r="AH56" i="3" s="1"/>
  <c r="AD56" i="5"/>
  <c r="AF56" i="5" s="1"/>
  <c r="AG56" i="5" s="1"/>
  <c r="AH56" i="5" s="1"/>
  <c r="AN56" i="5" s="1"/>
  <c r="AC116" i="5"/>
  <c r="AE8" i="5"/>
  <c r="AG8" i="3"/>
  <c r="AH8" i="3" s="1"/>
  <c r="AI8" i="3" s="1"/>
  <c r="N62" i="5"/>
  <c r="M116" i="5"/>
  <c r="L39" i="3"/>
  <c r="K39" i="5"/>
  <c r="L39" i="5" s="1"/>
  <c r="AA34" i="5"/>
  <c r="AB34" i="5" s="1"/>
  <c r="P55" i="3"/>
  <c r="AG25" i="3"/>
  <c r="AH25" i="3" s="1"/>
  <c r="AD6" i="5"/>
  <c r="AE36" i="5"/>
  <c r="AF36" i="5" s="1"/>
  <c r="AG36" i="5" s="1"/>
  <c r="AH36" i="5" s="1"/>
  <c r="AG39" i="3"/>
  <c r="AH39" i="3" s="1"/>
  <c r="AD39" i="5"/>
  <c r="AF39" i="5" s="1"/>
  <c r="AG39" i="5" s="1"/>
  <c r="AE32" i="5"/>
  <c r="AG54" i="3"/>
  <c r="AH54" i="3" s="1"/>
  <c r="N34" i="5"/>
  <c r="P34" i="5" s="1"/>
  <c r="AD83" i="5"/>
  <c r="AA83" i="5"/>
  <c r="AB83" i="5" s="1"/>
  <c r="N46" i="3"/>
  <c r="N46" i="5" s="1"/>
  <c r="K46" i="3"/>
  <c r="AE60" i="3"/>
  <c r="AB60" i="3"/>
  <c r="AC60" i="3" s="1"/>
  <c r="AC8" i="5"/>
  <c r="M79" i="5"/>
  <c r="AE14" i="3"/>
  <c r="AB14" i="3"/>
  <c r="AC14" i="3" s="1"/>
  <c r="AC14" i="5" s="1"/>
  <c r="J79" i="5"/>
  <c r="M95" i="5"/>
  <c r="P95" i="3"/>
  <c r="Q95" i="3" s="1"/>
  <c r="R95" i="3" s="1"/>
  <c r="N86" i="3"/>
  <c r="K86" i="3"/>
  <c r="AE89" i="5"/>
  <c r="AA78" i="3"/>
  <c r="AD78" i="3"/>
  <c r="AF78" i="3" s="1"/>
  <c r="M115" i="3"/>
  <c r="J115" i="3"/>
  <c r="AO19" i="3"/>
  <c r="AD15" i="5"/>
  <c r="P56" i="5"/>
  <c r="Q56" i="5" s="1"/>
  <c r="K95" i="5"/>
  <c r="L95" i="5" s="1"/>
  <c r="N95" i="5"/>
  <c r="J12" i="3"/>
  <c r="J12" i="5" s="1"/>
  <c r="M12" i="3"/>
  <c r="M12" i="5" s="1"/>
  <c r="J105" i="3"/>
  <c r="M105" i="3"/>
  <c r="AG49" i="3"/>
  <c r="AH49" i="3" s="1"/>
  <c r="AA40" i="5"/>
  <c r="AB40" i="5" s="1"/>
  <c r="J5" i="5"/>
  <c r="AA13" i="5"/>
  <c r="AB13" i="5" s="1"/>
  <c r="AM108" i="3"/>
  <c r="N113" i="3"/>
  <c r="N113" i="5" s="1"/>
  <c r="K113" i="3"/>
  <c r="K113" i="5" s="1"/>
  <c r="L113" i="5" s="1"/>
  <c r="N109" i="3"/>
  <c r="N109" i="5" s="1"/>
  <c r="K109" i="3"/>
  <c r="K109" i="5" s="1"/>
  <c r="L109" i="5" s="1"/>
  <c r="J82" i="5"/>
  <c r="M82" i="5"/>
  <c r="AD114" i="3"/>
  <c r="AD114" i="5" s="1"/>
  <c r="AA114" i="3"/>
  <c r="K18" i="5"/>
  <c r="L18" i="5" s="1"/>
  <c r="N18" i="5"/>
  <c r="K79" i="3"/>
  <c r="N79" i="3"/>
  <c r="K94" i="5"/>
  <c r="L94" i="5" s="1"/>
  <c r="N94" i="5"/>
  <c r="P94" i="5" s="1"/>
  <c r="N78" i="3"/>
  <c r="K78" i="3"/>
  <c r="J111" i="3"/>
  <c r="M111" i="3"/>
  <c r="AB9" i="3"/>
  <c r="AC9" i="3" s="1"/>
  <c r="AE9" i="3"/>
  <c r="P39" i="3"/>
  <c r="AE44" i="3"/>
  <c r="AB44" i="3"/>
  <c r="AC44" i="3" s="1"/>
  <c r="AF49" i="5"/>
  <c r="AG49" i="5" s="1"/>
  <c r="N66" i="5"/>
  <c r="P22" i="5"/>
  <c r="Q22" i="5" s="1"/>
  <c r="R22" i="5" s="1"/>
  <c r="AE42" i="5"/>
  <c r="AG42" i="3"/>
  <c r="AH42" i="3" s="1"/>
  <c r="AI42" i="3" s="1"/>
  <c r="AD40" i="5"/>
  <c r="AG40" i="3"/>
  <c r="AH40" i="3" s="1"/>
  <c r="N53" i="5"/>
  <c r="P53" i="5" s="1"/>
  <c r="Q53" i="5" s="1"/>
  <c r="AC114" i="5"/>
  <c r="J113" i="5"/>
  <c r="M5" i="5"/>
  <c r="N63" i="5"/>
  <c r="P63" i="5" s="1"/>
  <c r="Q19" i="5"/>
  <c r="R19" i="5" s="1"/>
  <c r="K58" i="5"/>
  <c r="L58" i="5" s="1"/>
  <c r="K32" i="5"/>
  <c r="L32" i="5" s="1"/>
  <c r="N29" i="5"/>
  <c r="P29" i="5" s="1"/>
  <c r="AA61" i="5"/>
  <c r="AB61" i="5" s="1"/>
  <c r="M109" i="5"/>
  <c r="O72" i="3"/>
  <c r="AF38" i="5"/>
  <c r="AG38" i="5" s="1"/>
  <c r="AH38" i="5" s="1"/>
  <c r="AO38" i="5" s="1"/>
  <c r="AH7" i="3"/>
  <c r="K49" i="5"/>
  <c r="L49" i="5" s="1"/>
  <c r="AC30" i="5"/>
  <c r="AE29" i="5"/>
  <c r="AG29" i="3"/>
  <c r="AH29" i="3" s="1"/>
  <c r="Q8" i="5"/>
  <c r="R8" i="5" s="1"/>
  <c r="D5" i="16" s="1"/>
  <c r="G5" i="16" s="1"/>
  <c r="H5" i="16" s="1"/>
  <c r="AE64" i="5"/>
  <c r="AF64" i="5" s="1"/>
  <c r="AG64" i="5" s="1"/>
  <c r="AH64" i="5" s="1"/>
  <c r="L41" i="3"/>
  <c r="Q41" i="3" s="1"/>
  <c r="R41" i="3" s="1"/>
  <c r="X41" i="3" s="1"/>
  <c r="K41" i="5"/>
  <c r="L41" i="5" s="1"/>
  <c r="P70" i="5"/>
  <c r="Q70" i="5" s="1"/>
  <c r="R70" i="5" s="1"/>
  <c r="AF59" i="5"/>
  <c r="AG59" i="5" s="1"/>
  <c r="AH59" i="5" s="1"/>
  <c r="AC68" i="5"/>
  <c r="AF80" i="3"/>
  <c r="AA18" i="5"/>
  <c r="AB18" i="5" s="1"/>
  <c r="AD10" i="5"/>
  <c r="J95" i="5"/>
  <c r="K81" i="3"/>
  <c r="N81" i="3"/>
  <c r="AA5" i="3"/>
  <c r="AD5" i="3"/>
  <c r="AA84" i="3"/>
  <c r="AD84" i="3"/>
  <c r="AE61" i="3"/>
  <c r="AE61" i="5" s="1"/>
  <c r="AB61" i="3"/>
  <c r="AC61" i="3" s="1"/>
  <c r="AC61" i="5" s="1"/>
  <c r="AD18" i="5"/>
  <c r="AG18" i="3"/>
  <c r="AH18" i="3" s="1"/>
  <c r="AM18" i="3" s="1"/>
  <c r="AA60" i="5"/>
  <c r="AB60" i="5" s="1"/>
  <c r="AF105" i="3"/>
  <c r="J88" i="5"/>
  <c r="AA85" i="3"/>
  <c r="AD85" i="3"/>
  <c r="AF85" i="3" s="1"/>
  <c r="AD111" i="3"/>
  <c r="AA111" i="3"/>
  <c r="AD33" i="5"/>
  <c r="AC81" i="5"/>
  <c r="Q42" i="3"/>
  <c r="R42" i="3" s="1"/>
  <c r="AE15" i="3"/>
  <c r="AE15" i="5" s="1"/>
  <c r="AB15" i="3"/>
  <c r="AC15" i="3" s="1"/>
  <c r="AC15" i="5" s="1"/>
  <c r="AA82" i="5"/>
  <c r="AB82" i="5" s="1"/>
  <c r="AD82" i="5"/>
  <c r="AF82" i="5" s="1"/>
  <c r="K29" i="5"/>
  <c r="L29" i="5" s="1"/>
  <c r="L29" i="3"/>
  <c r="Q29" i="3" s="1"/>
  <c r="R29" i="3" s="1"/>
  <c r="Q82" i="3"/>
  <c r="R82" i="3" s="1"/>
  <c r="AN108" i="3"/>
  <c r="AD113" i="3"/>
  <c r="AF113" i="3" s="1"/>
  <c r="AA113" i="3"/>
  <c r="AB10" i="3"/>
  <c r="AC10" i="3" s="1"/>
  <c r="AC10" i="5" s="1"/>
  <c r="AE10" i="3"/>
  <c r="N89" i="3"/>
  <c r="K89" i="3"/>
  <c r="AE62" i="3"/>
  <c r="AB62" i="3"/>
  <c r="AC62" i="3" s="1"/>
  <c r="AC62" i="5" s="1"/>
  <c r="N14" i="5"/>
  <c r="K14" i="5"/>
  <c r="L14" i="5" s="1"/>
  <c r="Z5" i="5"/>
  <c r="K88" i="3"/>
  <c r="N88" i="3"/>
  <c r="N88" i="5" s="1"/>
  <c r="AC97" i="3"/>
  <c r="N3" i="3"/>
  <c r="K3" i="3"/>
  <c r="AA11" i="3"/>
  <c r="AA74" i="3" s="1"/>
  <c r="AD11" i="3"/>
  <c r="AE45" i="3"/>
  <c r="AB45" i="3"/>
  <c r="AC45" i="3" s="1"/>
  <c r="AC45" i="5" s="1"/>
  <c r="J66" i="5"/>
  <c r="M66" i="5"/>
  <c r="AF31" i="5"/>
  <c r="AG31" i="5" s="1"/>
  <c r="AH31" i="5" s="1"/>
  <c r="Q68" i="5"/>
  <c r="R68" i="5" s="1"/>
  <c r="AF89" i="3"/>
  <c r="AC42" i="5"/>
  <c r="AC85" i="5"/>
  <c r="AC113" i="5"/>
  <c r="O16" i="5"/>
  <c r="P16" i="5" s="1"/>
  <c r="M113" i="5"/>
  <c r="AD60" i="5"/>
  <c r="M93" i="5"/>
  <c r="P93" i="3"/>
  <c r="Q93" i="3" s="1"/>
  <c r="R93" i="3" s="1"/>
  <c r="Q118" i="5"/>
  <c r="R118" i="5" s="1"/>
  <c r="AE66" i="5"/>
  <c r="AF66" i="5" s="1"/>
  <c r="AG66" i="5" s="1"/>
  <c r="AH66" i="5" s="1"/>
  <c r="AG38" i="3"/>
  <c r="AH38" i="3" s="1"/>
  <c r="AF57" i="5"/>
  <c r="AG57" i="5" s="1"/>
  <c r="AH57" i="5" s="1"/>
  <c r="J84" i="5"/>
  <c r="AE30" i="5"/>
  <c r="AG30" i="3"/>
  <c r="AH30" i="3" s="1"/>
  <c r="L55" i="3"/>
  <c r="K55" i="5"/>
  <c r="L55" i="5" s="1"/>
  <c r="Q55" i="5" s="1"/>
  <c r="R55" i="5" s="1"/>
  <c r="AC29" i="5"/>
  <c r="AA3" i="5"/>
  <c r="AB80" i="3"/>
  <c r="P42" i="5"/>
  <c r="Z110" i="5"/>
  <c r="AF53" i="5"/>
  <c r="AG53" i="5" s="1"/>
  <c r="AH53" i="5" s="1"/>
  <c r="AM53" i="5" s="1"/>
  <c r="AG66" i="3"/>
  <c r="N41" i="5"/>
  <c r="P41" i="5" s="1"/>
  <c r="L33" i="3"/>
  <c r="Q33" i="3" s="1"/>
  <c r="R33" i="3" s="1"/>
  <c r="K33" i="5"/>
  <c r="L33" i="5" s="1"/>
  <c r="AE50" i="5"/>
  <c r="AF50" i="5" s="1"/>
  <c r="AG50" i="5" s="1"/>
  <c r="AH50" i="5" s="1"/>
  <c r="AH94" i="5"/>
  <c r="AM94" i="5" s="1"/>
  <c r="AA12" i="3"/>
  <c r="AA12" i="5" s="1"/>
  <c r="AB12" i="5" s="1"/>
  <c r="AD12" i="3"/>
  <c r="L59" i="3"/>
  <c r="Q59" i="3" s="1"/>
  <c r="R59" i="3" s="1"/>
  <c r="K59" i="5"/>
  <c r="L59" i="5" s="1"/>
  <c r="L64" i="3"/>
  <c r="K64" i="5"/>
  <c r="L64" i="5" s="1"/>
  <c r="AE7" i="5"/>
  <c r="AF7" i="5" s="1"/>
  <c r="AG7" i="5" s="1"/>
  <c r="AH7" i="5" s="1"/>
  <c r="AF65" i="5"/>
  <c r="AG65" i="5" s="1"/>
  <c r="AH65" i="5" s="1"/>
  <c r="AE68" i="5"/>
  <c r="AG68" i="3"/>
  <c r="AC109" i="5"/>
  <c r="AB112" i="3"/>
  <c r="J6" i="5"/>
  <c r="J73" i="5" s="1"/>
  <c r="AI20" i="3"/>
  <c r="AM20" i="3"/>
  <c r="AC4" i="5"/>
  <c r="N85" i="3"/>
  <c r="P85" i="3" s="1"/>
  <c r="K85" i="3"/>
  <c r="AA32" i="5"/>
  <c r="AB32" i="5" s="1"/>
  <c r="M88" i="5"/>
  <c r="Q24" i="5"/>
  <c r="R24" i="5" s="1"/>
  <c r="J103" i="3"/>
  <c r="M103" i="3"/>
  <c r="N6" i="3"/>
  <c r="N6" i="5" s="1"/>
  <c r="K6" i="3"/>
  <c r="M98" i="3"/>
  <c r="N57" i="5"/>
  <c r="P57" i="5" s="1"/>
  <c r="K57" i="5"/>
  <c r="L57" i="5" s="1"/>
  <c r="AE16" i="3"/>
  <c r="AB16" i="3"/>
  <c r="AC16" i="3" s="1"/>
  <c r="AD16" i="5"/>
  <c r="AA16" i="5"/>
  <c r="AB16" i="5" s="1"/>
  <c r="AF118" i="5"/>
  <c r="AG118" i="5" s="1"/>
  <c r="AH118" i="5" s="1"/>
  <c r="AG32" i="3"/>
  <c r="AH32" i="3" s="1"/>
  <c r="AD32" i="5"/>
  <c r="Z114" i="5"/>
  <c r="J43" i="5"/>
  <c r="AD61" i="5"/>
  <c r="K13" i="5"/>
  <c r="L13" i="5" s="1"/>
  <c r="L13" i="3"/>
  <c r="AF17" i="5"/>
  <c r="AG17" i="5" s="1"/>
  <c r="AH17" i="5" s="1"/>
  <c r="L48" i="3"/>
  <c r="K48" i="5"/>
  <c r="L48" i="5" s="1"/>
  <c r="J3" i="5"/>
  <c r="Z115" i="3"/>
  <c r="Z124" i="3" s="1"/>
  <c r="AC115" i="3"/>
  <c r="AD110" i="3"/>
  <c r="AA110" i="3"/>
  <c r="AD109" i="3"/>
  <c r="AF109" i="3" s="1"/>
  <c r="AA109" i="3"/>
  <c r="AC86" i="3"/>
  <c r="Z86" i="3"/>
  <c r="N50" i="5"/>
  <c r="K50" i="5"/>
  <c r="L50" i="5" s="1"/>
  <c r="AA103" i="3"/>
  <c r="AD103" i="3"/>
  <c r="N9" i="3"/>
  <c r="N9" i="5" s="1"/>
  <c r="K9" i="3"/>
  <c r="M11" i="3"/>
  <c r="M11" i="5" s="1"/>
  <c r="J11" i="3"/>
  <c r="J11" i="5" s="1"/>
  <c r="AB33" i="3"/>
  <c r="AC33" i="3" s="1"/>
  <c r="AC33" i="5" s="1"/>
  <c r="AE33" i="3"/>
  <c r="AE33" i="5" s="1"/>
  <c r="AE12" i="3"/>
  <c r="AB12" i="3"/>
  <c r="AC12" i="3" s="1"/>
  <c r="AC12" i="5" s="1"/>
  <c r="AA81" i="3"/>
  <c r="AD81" i="3"/>
  <c r="P13" i="3"/>
  <c r="AO20" i="3"/>
  <c r="K45" i="3"/>
  <c r="N45" i="3"/>
  <c r="P48" i="3"/>
  <c r="AG31" i="3"/>
  <c r="AH31" i="3" s="1"/>
  <c r="AD43" i="5"/>
  <c r="AF43" i="5" s="1"/>
  <c r="AG43" i="3"/>
  <c r="AH43" i="3" s="1"/>
  <c r="Z85" i="5"/>
  <c r="Z113" i="5"/>
  <c r="AB88" i="3"/>
  <c r="AF112" i="3"/>
  <c r="AG58" i="3"/>
  <c r="AH58" i="3" s="1"/>
  <c r="Q67" i="5"/>
  <c r="R67" i="5" s="1"/>
  <c r="Z116" i="5"/>
  <c r="AE18" i="5"/>
  <c r="L62" i="3"/>
  <c r="Q62" i="3" s="1"/>
  <c r="R62" i="3" s="1"/>
  <c r="K62" i="5"/>
  <c r="L62" i="5" s="1"/>
  <c r="M84" i="5"/>
  <c r="AH27" i="3"/>
  <c r="AI27" i="3" s="1"/>
  <c r="AG19" i="5"/>
  <c r="AH19" i="5" s="1"/>
  <c r="AN19" i="5" s="1"/>
  <c r="J116" i="5"/>
  <c r="AF25" i="5"/>
  <c r="AG25" i="5" s="1"/>
  <c r="AH25" i="5" s="1"/>
  <c r="AD14" i="5"/>
  <c r="AA6" i="5"/>
  <c r="AB6" i="5" s="1"/>
  <c r="AD3" i="5"/>
  <c r="AC110" i="5"/>
  <c r="AB106" i="3"/>
  <c r="AG106" i="3" s="1"/>
  <c r="AH106" i="3" s="1"/>
  <c r="N33" i="5"/>
  <c r="P33" i="5" s="1"/>
  <c r="AF54" i="5"/>
  <c r="AG54" i="5" s="1"/>
  <c r="AH54" i="5" s="1"/>
  <c r="L34" i="3"/>
  <c r="Q34" i="3" s="1"/>
  <c r="R34" i="3" s="1"/>
  <c r="X34" i="3" s="1"/>
  <c r="K34" i="5"/>
  <c r="L34" i="5" s="1"/>
  <c r="Z75" i="3"/>
  <c r="Z12" i="5"/>
  <c r="Z75" i="5" s="1"/>
  <c r="AH23" i="1"/>
  <c r="BV23" i="1" s="1"/>
  <c r="CC8" i="1"/>
  <c r="BJ50" i="1"/>
  <c r="BV28" i="1"/>
  <c r="AC24" i="1"/>
  <c r="AJ24" i="1" s="1"/>
  <c r="BW24" i="1" s="1"/>
  <c r="AC68" i="1"/>
  <c r="AN47" i="5"/>
  <c r="BP17" i="1"/>
  <c r="AJ98" i="7"/>
  <c r="AQ92" i="1" s="1"/>
  <c r="CC92" i="1" s="1"/>
  <c r="BN44" i="1"/>
  <c r="AH68" i="1"/>
  <c r="BU68" i="1" s="1"/>
  <c r="AG59" i="1"/>
  <c r="BU59" i="1" s="1"/>
  <c r="BD22" i="1"/>
  <c r="CN22" i="1" s="1"/>
  <c r="AH104" i="1"/>
  <c r="BU104" i="1" s="1"/>
  <c r="CN68" i="1"/>
  <c r="AM19" i="3"/>
  <c r="AH22" i="1"/>
  <c r="BU22" i="1" s="1"/>
  <c r="AN19" i="3"/>
  <c r="CC4" i="1"/>
  <c r="BN10" i="1"/>
  <c r="CN42" i="1"/>
  <c r="BM92" i="1"/>
  <c r="U18" i="1"/>
  <c r="BK18" i="1" s="1"/>
  <c r="AC47" i="1"/>
  <c r="AJ47" i="1" s="1"/>
  <c r="P14" i="3"/>
  <c r="Q14" i="3" s="1"/>
  <c r="R14" i="3" s="1"/>
  <c r="Y14" i="3" s="1"/>
  <c r="AN47" i="3"/>
  <c r="AE122" i="5"/>
  <c r="T92" i="1"/>
  <c r="BI92" i="1" s="1"/>
  <c r="AH21" i="1"/>
  <c r="BV21" i="1" s="1"/>
  <c r="AM47" i="3"/>
  <c r="V21" i="1"/>
  <c r="BK21" i="1" s="1"/>
  <c r="AQ6" i="1"/>
  <c r="V6" i="1" s="1"/>
  <c r="BK6" i="1" s="1"/>
  <c r="BK67" i="1"/>
  <c r="V63" i="1"/>
  <c r="AC64" i="1" s="1"/>
  <c r="AJ64" i="1" s="1"/>
  <c r="V88" i="1"/>
  <c r="BK88" i="1" s="1"/>
  <c r="BU56" i="1"/>
  <c r="CH57" i="1"/>
  <c r="BK38" i="1"/>
  <c r="CG60" i="1"/>
  <c r="BC60" i="1"/>
  <c r="AJ56" i="1"/>
  <c r="AN21" i="3"/>
  <c r="AA14" i="1"/>
  <c r="AH14" i="1" s="1"/>
  <c r="BU14" i="1" s="1"/>
  <c r="AQ59" i="1"/>
  <c r="V59" i="1" s="1"/>
  <c r="BI59" i="1"/>
  <c r="AA59" i="1"/>
  <c r="AA60" i="1"/>
  <c r="CB3" i="1"/>
  <c r="U59" i="1"/>
  <c r="BJ59" i="1" s="1"/>
  <c r="AW60" i="1"/>
  <c r="AW59" i="1"/>
  <c r="BD59" i="1" s="1"/>
  <c r="CO59" i="1" s="1"/>
  <c r="V94" i="1"/>
  <c r="BK94" i="1" s="1"/>
  <c r="CC43" i="1"/>
  <c r="BE56" i="1"/>
  <c r="V103" i="1"/>
  <c r="AC104" i="1" s="1"/>
  <c r="AJ104" i="1" s="1"/>
  <c r="CH68" i="1"/>
  <c r="CI68" i="1"/>
  <c r="AH67" i="1"/>
  <c r="BV67" i="1" s="1"/>
  <c r="CG59" i="1"/>
  <c r="AH32" i="1"/>
  <c r="BU32" i="1" s="1"/>
  <c r="CI67" i="1"/>
  <c r="CH67" i="1"/>
  <c r="BD67" i="1"/>
  <c r="CO67" i="1" s="1"/>
  <c r="CA81" i="1"/>
  <c r="AB67" i="1"/>
  <c r="AI67" i="1" s="1"/>
  <c r="BW67" i="1" s="1"/>
  <c r="BJ67" i="1"/>
  <c r="AB68" i="1"/>
  <c r="CH21" i="1"/>
  <c r="U13" i="1"/>
  <c r="BJ13" i="1" s="1"/>
  <c r="CB15" i="1"/>
  <c r="AG99" i="1"/>
  <c r="BU99" i="1" s="1"/>
  <c r="AG95" i="1"/>
  <c r="BU95" i="1" s="1"/>
  <c r="BU42" i="1"/>
  <c r="CH42" i="1"/>
  <c r="BP88" i="1"/>
  <c r="AH18" i="1"/>
  <c r="BU18" i="1" s="1"/>
  <c r="BN45" i="1"/>
  <c r="P23" i="3"/>
  <c r="BM80" i="1"/>
  <c r="AH39" i="1"/>
  <c r="BV39" i="1" s="1"/>
  <c r="BO39" i="1"/>
  <c r="CH69" i="1"/>
  <c r="BD69" i="1"/>
  <c r="CO69" i="1" s="1"/>
  <c r="AG3" i="1"/>
  <c r="BU3" i="1" s="1"/>
  <c r="BN3" i="1"/>
  <c r="AX42" i="1"/>
  <c r="BE42" i="1" s="1"/>
  <c r="CO42" i="1" s="1"/>
  <c r="AX41" i="1"/>
  <c r="BE41" i="1" s="1"/>
  <c r="V41" i="1"/>
  <c r="CC41" i="1"/>
  <c r="CB56" i="1"/>
  <c r="CC56" i="1"/>
  <c r="U56" i="1"/>
  <c r="BD56" i="1"/>
  <c r="CO56" i="1" s="1"/>
  <c r="AB104" i="1"/>
  <c r="AB103" i="1"/>
  <c r="AI103" i="1" s="1"/>
  <c r="BW103" i="1" s="1"/>
  <c r="BJ103" i="1"/>
  <c r="BO35" i="1"/>
  <c r="AH35" i="1"/>
  <c r="BV35" i="1" s="1"/>
  <c r="AJ28" i="1"/>
  <c r="BW28" i="1" s="1"/>
  <c r="BQ28" i="1"/>
  <c r="P20" i="3"/>
  <c r="Q20" i="3" s="1"/>
  <c r="R20" i="3" s="1"/>
  <c r="T74" i="1"/>
  <c r="BI74" i="1" s="1"/>
  <c r="BB5" i="1"/>
  <c r="CM5" i="1" s="1"/>
  <c r="BI13" i="1"/>
  <c r="P32" i="3"/>
  <c r="Q32" i="3" s="1"/>
  <c r="R32" i="3" s="1"/>
  <c r="V45" i="1"/>
  <c r="AX46" i="1"/>
  <c r="BE46" i="1" s="1"/>
  <c r="AX45" i="1"/>
  <c r="BE45" i="1" s="1"/>
  <c r="U45" i="1"/>
  <c r="AW46" i="1"/>
  <c r="CH46" i="1" s="1"/>
  <c r="AW45" i="1"/>
  <c r="CH45" i="1" s="1"/>
  <c r="CC45" i="1"/>
  <c r="CB45" i="1"/>
  <c r="BD104" i="1"/>
  <c r="BK58" i="1"/>
  <c r="BJ58" i="1"/>
  <c r="BK70" i="1"/>
  <c r="BJ70" i="1"/>
  <c r="CH104" i="1"/>
  <c r="P56" i="3"/>
  <c r="Q56" i="3" s="1"/>
  <c r="R56" i="3" s="1"/>
  <c r="Z74" i="5"/>
  <c r="V60" i="1"/>
  <c r="AX21" i="1"/>
  <c r="CI21" i="1" s="1"/>
  <c r="AX22" i="1"/>
  <c r="CI22" i="1" s="1"/>
  <c r="CG45" i="1"/>
  <c r="CC18" i="1"/>
  <c r="BK66" i="1"/>
  <c r="P18" i="3"/>
  <c r="Q18" i="3" s="1"/>
  <c r="R18" i="3" s="1"/>
  <c r="BC46" i="1"/>
  <c r="CM46" i="1" s="1"/>
  <c r="AA46" i="1"/>
  <c r="AA45" i="1"/>
  <c r="AH45" i="1" s="1"/>
  <c r="BV45" i="1" s="1"/>
  <c r="BI45" i="1"/>
  <c r="CH41" i="1"/>
  <c r="U32" i="1"/>
  <c r="AI32" i="1" s="1"/>
  <c r="CB32" i="1"/>
  <c r="CC32" i="1"/>
  <c r="BT46" i="1"/>
  <c r="O46" i="5" s="1"/>
  <c r="AX104" i="1"/>
  <c r="BE104" i="1" s="1"/>
  <c r="AX103" i="1"/>
  <c r="BE103" i="1" s="1"/>
  <c r="AM83" i="3"/>
  <c r="O72" i="5"/>
  <c r="BK30" i="1"/>
  <c r="BJ30" i="1"/>
  <c r="AB22" i="1"/>
  <c r="AB21" i="1"/>
  <c r="AI21" i="1" s="1"/>
  <c r="BW21" i="1" s="1"/>
  <c r="BJ21" i="1"/>
  <c r="CH103" i="1"/>
  <c r="AI41" i="1"/>
  <c r="BW41" i="1" s="1"/>
  <c r="CI54" i="1"/>
  <c r="BN77" i="1"/>
  <c r="Z122" i="3"/>
  <c r="BD54" i="1"/>
  <c r="CN54" i="1" s="1"/>
  <c r="BM73" i="1"/>
  <c r="CA78" i="1"/>
  <c r="J98" i="3"/>
  <c r="BQ27" i="1"/>
  <c r="BN82" i="1"/>
  <c r="M72" i="3"/>
  <c r="BW38" i="1"/>
  <c r="BM97" i="1"/>
  <c r="BH89" i="1"/>
  <c r="BP29" i="1"/>
  <c r="T100" i="1"/>
  <c r="BI100" i="1" s="1"/>
  <c r="CI27" i="1"/>
  <c r="BD7" i="1"/>
  <c r="CO7" i="1" s="1"/>
  <c r="CG3" i="1"/>
  <c r="BC14" i="1"/>
  <c r="CM14" i="1" s="1"/>
  <c r="CF89" i="1"/>
  <c r="CI19" i="1"/>
  <c r="Z90" i="1"/>
  <c r="AG90" i="1" s="1"/>
  <c r="CM16" i="1"/>
  <c r="BK47" i="1"/>
  <c r="T89" i="1"/>
  <c r="AA89" i="1" s="1"/>
  <c r="AH89" i="1" s="1"/>
  <c r="BV89" i="1" s="1"/>
  <c r="CH43" i="1"/>
  <c r="CG16" i="1"/>
  <c r="P120" i="3"/>
  <c r="Q120" i="3" s="1"/>
  <c r="R120" i="3" s="1"/>
  <c r="BC15" i="1"/>
  <c r="CN15" i="1" s="1"/>
  <c r="CO48" i="1"/>
  <c r="BO61" i="1"/>
  <c r="CI56" i="1"/>
  <c r="BE54" i="1"/>
  <c r="CH63" i="1"/>
  <c r="CF96" i="1"/>
  <c r="CN48" i="1"/>
  <c r="CO20" i="1"/>
  <c r="BQ55" i="1"/>
  <c r="AG81" i="1"/>
  <c r="BU81" i="1" s="1"/>
  <c r="BZ101" i="1"/>
  <c r="CI20" i="1"/>
  <c r="X7" i="5"/>
  <c r="CC69" i="1"/>
  <c r="CC60" i="1"/>
  <c r="BD36" i="1"/>
  <c r="BD53" i="1"/>
  <c r="CO53" i="1" s="1"/>
  <c r="BP39" i="1"/>
  <c r="V57" i="1"/>
  <c r="BK57" i="1" s="1"/>
  <c r="U93" i="1"/>
  <c r="AB94" i="1" s="1"/>
  <c r="CI55" i="1"/>
  <c r="X47" i="3"/>
  <c r="U86" i="1"/>
  <c r="BJ86" i="1" s="1"/>
  <c r="BO29" i="1"/>
  <c r="CH88" i="1"/>
  <c r="AH33" i="1"/>
  <c r="BV33" i="1" s="1"/>
  <c r="BQ56" i="1"/>
  <c r="CF71" i="1"/>
  <c r="V68" i="1"/>
  <c r="BK68" i="1" s="1"/>
  <c r="AC66" i="1"/>
  <c r="AJ66" i="1" s="1"/>
  <c r="AC65" i="1"/>
  <c r="AJ65" i="1" s="1"/>
  <c r="BH80" i="1"/>
  <c r="M87" i="5" s="1"/>
  <c r="AB33" i="1"/>
  <c r="AI33" i="1" s="1"/>
  <c r="BW33" i="1" s="1"/>
  <c r="AB34" i="1"/>
  <c r="BP34" i="1" s="1"/>
  <c r="BJ33" i="1"/>
  <c r="AC18" i="1"/>
  <c r="AJ18" i="1" s="1"/>
  <c r="AC17" i="1"/>
  <c r="BQ17" i="1" s="1"/>
  <c r="BK17" i="1"/>
  <c r="AA95" i="1"/>
  <c r="AA96" i="1"/>
  <c r="BO96" i="1" s="1"/>
  <c r="BI95" i="1"/>
  <c r="AC87" i="1"/>
  <c r="AJ87" i="1" s="1"/>
  <c r="AC88" i="1"/>
  <c r="BK87" i="1"/>
  <c r="AX31" i="1"/>
  <c r="BE31" i="1" s="1"/>
  <c r="AX32" i="1"/>
  <c r="BE32" i="1" s="1"/>
  <c r="CC31" i="1"/>
  <c r="CE84" i="1"/>
  <c r="BA84" i="1"/>
  <c r="AX26" i="1"/>
  <c r="BE26" i="1" s="1"/>
  <c r="AX25" i="1"/>
  <c r="CI25" i="1" s="1"/>
  <c r="V25" i="1"/>
  <c r="V106" i="1"/>
  <c r="AJ106" i="1" s="1"/>
  <c r="BE106" i="1"/>
  <c r="CB33" i="1"/>
  <c r="AC7" i="1"/>
  <c r="AJ7" i="1" s="1"/>
  <c r="AC8" i="1"/>
  <c r="AJ8" i="1" s="1"/>
  <c r="AX87" i="1"/>
  <c r="BE87" i="1" s="1"/>
  <c r="AX88" i="1"/>
  <c r="BE88" i="1" s="1"/>
  <c r="CO88" i="1" s="1"/>
  <c r="CC87" i="1"/>
  <c r="CL78" i="1"/>
  <c r="AE85" i="5" s="1"/>
  <c r="AA3" i="1"/>
  <c r="AH3" i="1" s="1"/>
  <c r="BV3" i="1" s="1"/>
  <c r="AA4" i="1"/>
  <c r="BJ3" i="1"/>
  <c r="BI3" i="1"/>
  <c r="V31" i="1"/>
  <c r="BU58" i="1"/>
  <c r="BT58" i="1"/>
  <c r="O58" i="5" s="1"/>
  <c r="P58" i="5" s="1"/>
  <c r="L114" i="3"/>
  <c r="V42" i="1"/>
  <c r="BK42" i="1" s="1"/>
  <c r="CC42" i="1"/>
  <c r="BD32" i="1"/>
  <c r="CH32" i="1"/>
  <c r="CH25" i="1"/>
  <c r="AB65" i="1"/>
  <c r="BP65" i="1" s="1"/>
  <c r="AB66" i="1"/>
  <c r="BK65" i="1"/>
  <c r="BJ65" i="1"/>
  <c r="AA77" i="1"/>
  <c r="BO77" i="1" s="1"/>
  <c r="AA78" i="1"/>
  <c r="BO78" i="1" s="1"/>
  <c r="BI77" i="1"/>
  <c r="BB77" i="1"/>
  <c r="CM77" i="1" s="1"/>
  <c r="CF77" i="1"/>
  <c r="AA5" i="1"/>
  <c r="AH5" i="1" s="1"/>
  <c r="BV5" i="1" s="1"/>
  <c r="AA6" i="1"/>
  <c r="BO6" i="1" s="1"/>
  <c r="BI5" i="1"/>
  <c r="AJ102" i="7"/>
  <c r="AJ83" i="7"/>
  <c r="AQ78" i="1" s="1"/>
  <c r="AQ10" i="1"/>
  <c r="V10" i="1" s="1"/>
  <c r="AI49" i="1"/>
  <c r="BW49" i="1" s="1"/>
  <c r="CI39" i="1"/>
  <c r="BD39" i="1"/>
  <c r="CO39" i="1" s="1"/>
  <c r="CH39" i="1"/>
  <c r="BS12" i="1"/>
  <c r="O12" i="3" s="1"/>
  <c r="AU73" i="1"/>
  <c r="AU74" i="1"/>
  <c r="BZ73" i="1"/>
  <c r="AC80" i="5" s="1"/>
  <c r="AX49" i="1"/>
  <c r="BE49" i="1" s="1"/>
  <c r="AX50" i="1"/>
  <c r="BE50" i="1" s="1"/>
  <c r="V49" i="1"/>
  <c r="CC49" i="1"/>
  <c r="CE83" i="1"/>
  <c r="BA83" i="1"/>
  <c r="CL83" i="1" s="1"/>
  <c r="AE90" i="5" s="1"/>
  <c r="AU98" i="1"/>
  <c r="BB98" i="1" s="1"/>
  <c r="AU97" i="1"/>
  <c r="BZ97" i="1"/>
  <c r="BM102" i="1"/>
  <c r="AF102" i="1"/>
  <c r="BC34" i="1"/>
  <c r="CM34" i="1" s="1"/>
  <c r="CG34" i="1"/>
  <c r="AI104" i="7"/>
  <c r="AI85" i="7"/>
  <c r="AP12" i="1"/>
  <c r="CB12" i="1" s="1"/>
  <c r="AV95" i="1"/>
  <c r="CG95" i="1" s="1"/>
  <c r="AV96" i="1"/>
  <c r="BC96" i="1" s="1"/>
  <c r="CA95" i="1"/>
  <c r="AC70" i="1"/>
  <c r="AJ70" i="1" s="1"/>
  <c r="AC69" i="1"/>
  <c r="BQ69" i="1" s="1"/>
  <c r="BK69" i="1"/>
  <c r="Y58" i="3"/>
  <c r="X58" i="3"/>
  <c r="BZ98" i="1"/>
  <c r="S98" i="1"/>
  <c r="AB85" i="1"/>
  <c r="AB86" i="1"/>
  <c r="BK85" i="1"/>
  <c r="BJ85" i="1"/>
  <c r="CF78" i="1"/>
  <c r="CM64" i="1"/>
  <c r="BC10" i="1"/>
  <c r="CM10" i="1" s="1"/>
  <c r="T82" i="1"/>
  <c r="CA82" i="1"/>
  <c r="AJ20" i="1"/>
  <c r="BQ20" i="1"/>
  <c r="CA12" i="1"/>
  <c r="T12" i="1"/>
  <c r="U14" i="1"/>
  <c r="BJ14" i="1" s="1"/>
  <c r="CB14" i="1"/>
  <c r="Z101" i="1"/>
  <c r="AG101" i="1" s="1"/>
  <c r="BU101" i="1" s="1"/>
  <c r="Z102" i="1"/>
  <c r="BN102" i="1" s="1"/>
  <c r="BH101" i="1"/>
  <c r="BD50" i="1"/>
  <c r="CH50" i="1"/>
  <c r="AO98" i="1"/>
  <c r="CA98" i="1" s="1"/>
  <c r="BN89" i="1"/>
  <c r="BM89" i="1"/>
  <c r="AF89" i="1"/>
  <c r="BT89" i="1" s="1"/>
  <c r="BD30" i="1"/>
  <c r="CN30" i="1" s="1"/>
  <c r="CH30" i="1"/>
  <c r="AX66" i="1"/>
  <c r="BE66" i="1" s="1"/>
  <c r="AX65" i="1"/>
  <c r="BE65" i="1" s="1"/>
  <c r="CC65" i="1"/>
  <c r="AC86" i="1"/>
  <c r="AC85" i="1"/>
  <c r="AJ85" i="1" s="1"/>
  <c r="CE102" i="1"/>
  <c r="BA102" i="1"/>
  <c r="CI47" i="1"/>
  <c r="BE47" i="1"/>
  <c r="AB3" i="1"/>
  <c r="AI3" i="1" s="1"/>
  <c r="BW3" i="1" s="1"/>
  <c r="AB4" i="1"/>
  <c r="P63" i="3"/>
  <c r="CN88" i="1"/>
  <c r="CM88" i="1"/>
  <c r="AF90" i="1"/>
  <c r="BM90" i="1"/>
  <c r="CC25" i="1"/>
  <c r="AX86" i="1"/>
  <c r="CI86" i="1" s="1"/>
  <c r="AX85" i="1"/>
  <c r="BE85" i="1" s="1"/>
  <c r="CC85" i="1"/>
  <c r="BD76" i="1"/>
  <c r="CH76" i="1"/>
  <c r="AH43" i="1"/>
  <c r="BV43" i="1" s="1"/>
  <c r="BO43" i="1"/>
  <c r="CK12" i="1"/>
  <c r="AW33" i="1"/>
  <c r="BD33" i="1" s="1"/>
  <c r="CO33" i="1" s="1"/>
  <c r="AW34" i="1"/>
  <c r="CH34" i="1" s="1"/>
  <c r="BZ80" i="1"/>
  <c r="BC13" i="1"/>
  <c r="CN13" i="1" s="1"/>
  <c r="CG13" i="1"/>
  <c r="S73" i="1"/>
  <c r="AJ67" i="1"/>
  <c r="AX18" i="1"/>
  <c r="BE18" i="1" s="1"/>
  <c r="AX17" i="1"/>
  <c r="CI17" i="1" s="1"/>
  <c r="CC17" i="1"/>
  <c r="BP50" i="1"/>
  <c r="AH50" i="1"/>
  <c r="BO50" i="1"/>
  <c r="BW48" i="1"/>
  <c r="BV48" i="1"/>
  <c r="S97" i="1"/>
  <c r="AU80" i="1"/>
  <c r="CF80" i="1" s="1"/>
  <c r="AU79" i="1"/>
  <c r="CF79" i="1" s="1"/>
  <c r="S79" i="1"/>
  <c r="BZ79" i="1"/>
  <c r="AW10" i="1"/>
  <c r="CH10" i="1" s="1"/>
  <c r="AW9" i="1"/>
  <c r="BD9" i="1" s="1"/>
  <c r="CO9" i="1" s="1"/>
  <c r="U9" i="1"/>
  <c r="BQ105" i="1"/>
  <c r="AJ105" i="1"/>
  <c r="AA82" i="1"/>
  <c r="BO82" i="1" s="1"/>
  <c r="AA81" i="1"/>
  <c r="BO81" i="1" s="1"/>
  <c r="AP78" i="1"/>
  <c r="CB78" i="1" s="1"/>
  <c r="BK7" i="1"/>
  <c r="AB8" i="1"/>
  <c r="BP8" i="1" s="1"/>
  <c r="AB7" i="1"/>
  <c r="AI7" i="1" s="1"/>
  <c r="BW7" i="1" s="1"/>
  <c r="AW3" i="1"/>
  <c r="CH3" i="1" s="1"/>
  <c r="AW4" i="1"/>
  <c r="CH4" i="1" s="1"/>
  <c r="AH44" i="1"/>
  <c r="BU44" i="1" s="1"/>
  <c r="BS6" i="1"/>
  <c r="O6" i="3" s="1"/>
  <c r="AF84" i="1"/>
  <c r="BH84" i="1"/>
  <c r="BG84" i="1"/>
  <c r="CL76" i="1"/>
  <c r="AE83" i="5" s="1"/>
  <c r="CM76" i="1"/>
  <c r="BM101" i="1"/>
  <c r="AC125" i="3"/>
  <c r="AQ33" i="1"/>
  <c r="V33" i="1" s="1"/>
  <c r="BD26" i="1"/>
  <c r="AP82" i="1"/>
  <c r="CB82" i="1" s="1"/>
  <c r="V86" i="1"/>
  <c r="BC61" i="1"/>
  <c r="CN61" i="1" s="1"/>
  <c r="AX7" i="1"/>
  <c r="CI7" i="1" s="1"/>
  <c r="AX8" i="1"/>
  <c r="BE8" i="1" s="1"/>
  <c r="BP49" i="1"/>
  <c r="BT36" i="1"/>
  <c r="O36" i="5" s="1"/>
  <c r="P36" i="5" s="1"/>
  <c r="BD75" i="1"/>
  <c r="CO75" i="1" s="1"/>
  <c r="BT30" i="1"/>
  <c r="O30" i="5" s="1"/>
  <c r="P30" i="5" s="1"/>
  <c r="AP96" i="1"/>
  <c r="U96" i="1" s="1"/>
  <c r="BJ96" i="1" s="1"/>
  <c r="BD64" i="1"/>
  <c r="CN64" i="1" s="1"/>
  <c r="AJ95" i="7"/>
  <c r="AJ76" i="7"/>
  <c r="AJ10" i="7"/>
  <c r="AQ3" i="1"/>
  <c r="V3" i="1" s="1"/>
  <c r="AF11" i="1"/>
  <c r="BT11" i="1" s="1"/>
  <c r="O11" i="5" s="1"/>
  <c r="BM11" i="1"/>
  <c r="BB100" i="1"/>
  <c r="AC44" i="1"/>
  <c r="AC43" i="1"/>
  <c r="AJ43" i="1" s="1"/>
  <c r="BN78" i="1"/>
  <c r="AX30" i="1"/>
  <c r="AX29" i="1"/>
  <c r="BE29" i="1" s="1"/>
  <c r="Q67" i="3"/>
  <c r="R67" i="3" s="1"/>
  <c r="Y67" i="3" s="1"/>
  <c r="BU86" i="1"/>
  <c r="BT86" i="1"/>
  <c r="O93" i="5" s="1"/>
  <c r="AH69" i="1"/>
  <c r="BV69" i="1" s="1"/>
  <c r="BP69" i="1"/>
  <c r="BO69" i="1"/>
  <c r="AH87" i="1"/>
  <c r="BV87" i="1" s="1"/>
  <c r="BP87" i="1"/>
  <c r="BD70" i="1"/>
  <c r="CN70" i="1" s="1"/>
  <c r="AB26" i="1"/>
  <c r="AB25" i="1"/>
  <c r="BJ25" i="1"/>
  <c r="BI11" i="1"/>
  <c r="AA12" i="1"/>
  <c r="AA11" i="1"/>
  <c r="AH11" i="1" s="1"/>
  <c r="BV11" i="1" s="1"/>
  <c r="Z92" i="1"/>
  <c r="Z91" i="1"/>
  <c r="BH91" i="1"/>
  <c r="AH62" i="1"/>
  <c r="BU62" i="1" s="1"/>
  <c r="CI105" i="1"/>
  <c r="AJ17" i="7"/>
  <c r="AJ87" i="7"/>
  <c r="AQ14" i="1"/>
  <c r="V14" i="1" s="1"/>
  <c r="AJ106" i="7"/>
  <c r="CC86" i="1"/>
  <c r="BD86" i="1"/>
  <c r="BC62" i="1"/>
  <c r="BB90" i="1"/>
  <c r="CL90" i="1" s="1"/>
  <c r="AH29" i="1"/>
  <c r="BV29" i="1" s="1"/>
  <c r="AQ75" i="1"/>
  <c r="V75" i="1" s="1"/>
  <c r="BK75" i="1" s="1"/>
  <c r="AO73" i="1"/>
  <c r="T73" i="1" s="1"/>
  <c r="CB92" i="1"/>
  <c r="AW14" i="1"/>
  <c r="AW13" i="1"/>
  <c r="BD13" i="1" s="1"/>
  <c r="CO13" i="1" s="1"/>
  <c r="BP35" i="1"/>
  <c r="AC36" i="1"/>
  <c r="AJ36" i="1" s="1"/>
  <c r="AC35" i="1"/>
  <c r="AJ35" i="1" s="1"/>
  <c r="AH15" i="1"/>
  <c r="BV15" i="1" s="1"/>
  <c r="BQ19" i="1"/>
  <c r="BT14" i="1"/>
  <c r="O14" i="5" s="1"/>
  <c r="AB76" i="1"/>
  <c r="AB75" i="1"/>
  <c r="AI75" i="1" s="1"/>
  <c r="BW75" i="1" s="1"/>
  <c r="BI78" i="1"/>
  <c r="AG78" i="1"/>
  <c r="BH78" i="1"/>
  <c r="J85" i="5" s="1"/>
  <c r="CI53" i="1"/>
  <c r="CM8" i="1"/>
  <c r="BT62" i="1"/>
  <c r="O62" i="5" s="1"/>
  <c r="BW52" i="1"/>
  <c r="BV52" i="1"/>
  <c r="AP77" i="1"/>
  <c r="U77" i="1" s="1"/>
  <c r="AP89" i="1"/>
  <c r="CB89" i="1" s="1"/>
  <c r="AQ15" i="1"/>
  <c r="V15" i="1" s="1"/>
  <c r="CH31" i="1"/>
  <c r="AQ44" i="1"/>
  <c r="CC44" i="1" s="1"/>
  <c r="AW93" i="1"/>
  <c r="BD93" i="1" s="1"/>
  <c r="CO93" i="1" s="1"/>
  <c r="AW94" i="1"/>
  <c r="CF82" i="1"/>
  <c r="AA89" i="5" s="1"/>
  <c r="AB89" i="5" s="1"/>
  <c r="Z71" i="1"/>
  <c r="Z72" i="1"/>
  <c r="BH71" i="1"/>
  <c r="M78" i="5" s="1"/>
  <c r="BZ84" i="1"/>
  <c r="CG33" i="1"/>
  <c r="BU26" i="1"/>
  <c r="AX43" i="1"/>
  <c r="BE43" i="1" s="1"/>
  <c r="AX44" i="1"/>
  <c r="CI44" i="1" s="1"/>
  <c r="CH58" i="1"/>
  <c r="BD58" i="1"/>
  <c r="AG6" i="1"/>
  <c r="BT6" i="1" s="1"/>
  <c r="BT10" i="1"/>
  <c r="BS10" i="1"/>
  <c r="O10" i="3" s="1"/>
  <c r="AJ101" i="7"/>
  <c r="AJ82" i="7"/>
  <c r="AQ9" i="1"/>
  <c r="CC9" i="1" s="1"/>
  <c r="AB16" i="1"/>
  <c r="BP16" i="1" s="1"/>
  <c r="AB15" i="1"/>
  <c r="AI15" i="1" s="1"/>
  <c r="BW15" i="1" s="1"/>
  <c r="CM70" i="1"/>
  <c r="BM12" i="1"/>
  <c r="BJ44" i="1"/>
  <c r="BT32" i="1"/>
  <c r="O32" i="5" s="1"/>
  <c r="P32" i="5" s="1"/>
  <c r="BT40" i="1"/>
  <c r="O40" i="5" s="1"/>
  <c r="AH106" i="1"/>
  <c r="BI106" i="1"/>
  <c r="AB57" i="1"/>
  <c r="BP57" i="1" s="1"/>
  <c r="AB58" i="1"/>
  <c r="BJ57" i="1"/>
  <c r="AC30" i="1"/>
  <c r="AJ30" i="1" s="1"/>
  <c r="AC29" i="1"/>
  <c r="AJ29" i="1" s="1"/>
  <c r="U106" i="1"/>
  <c r="CC106" i="1"/>
  <c r="BD106" i="1"/>
  <c r="AO80" i="1"/>
  <c r="T80" i="1" s="1"/>
  <c r="AV77" i="1"/>
  <c r="CG77" i="1" s="1"/>
  <c r="AV78" i="1"/>
  <c r="BC78" i="1" s="1"/>
  <c r="CM78" i="1" s="1"/>
  <c r="CA5" i="1"/>
  <c r="AV6" i="1"/>
  <c r="CG6" i="1" s="1"/>
  <c r="AV5" i="1"/>
  <c r="BC5" i="1" s="1"/>
  <c r="CN5" i="1" s="1"/>
  <c r="CE80" i="1"/>
  <c r="BA80" i="1"/>
  <c r="BD17" i="1"/>
  <c r="CO17" i="1" s="1"/>
  <c r="BC9" i="1"/>
  <c r="CN9" i="1" s="1"/>
  <c r="AP95" i="1"/>
  <c r="CB95" i="1" s="1"/>
  <c r="AW16" i="1"/>
  <c r="AW15" i="1"/>
  <c r="CH15" i="1" s="1"/>
  <c r="BD44" i="1"/>
  <c r="CN44" i="1" s="1"/>
  <c r="BB81" i="1"/>
  <c r="CM81" i="1" s="1"/>
  <c r="CF81" i="1"/>
  <c r="AA88" i="5" s="1"/>
  <c r="AB88" i="5" s="1"/>
  <c r="CB106" i="1"/>
  <c r="BM83" i="1"/>
  <c r="BN100" i="1"/>
  <c r="N114" i="5" s="1"/>
  <c r="Z97" i="3"/>
  <c r="BP70" i="1"/>
  <c r="AH70" i="1"/>
  <c r="BO70" i="1"/>
  <c r="T71" i="1"/>
  <c r="CA11" i="1"/>
  <c r="AV12" i="1"/>
  <c r="CG12" i="1" s="1"/>
  <c r="AV11" i="1"/>
  <c r="BC11" i="1" s="1"/>
  <c r="CN11" i="1" s="1"/>
  <c r="L110" i="3"/>
  <c r="U61" i="1"/>
  <c r="AU92" i="1"/>
  <c r="AU91" i="1"/>
  <c r="BZ91" i="1"/>
  <c r="Z105" i="5" s="1"/>
  <c r="BS82" i="1"/>
  <c r="O89" i="3" s="1"/>
  <c r="BT82" i="1"/>
  <c r="CL10" i="1"/>
  <c r="AF10" i="3" s="1"/>
  <c r="CG93" i="1"/>
  <c r="BU66" i="1"/>
  <c r="BT66" i="1"/>
  <c r="O66" i="5" s="1"/>
  <c r="U100" i="1"/>
  <c r="BD85" i="1"/>
  <c r="CO85" i="1" s="1"/>
  <c r="AH30" i="1"/>
  <c r="BP30" i="1"/>
  <c r="BJ7" i="1"/>
  <c r="CO24" i="1"/>
  <c r="CN24" i="1"/>
  <c r="AH93" i="1"/>
  <c r="BV93" i="1" s="1"/>
  <c r="AQ93" i="1"/>
  <c r="CC93" i="1" s="1"/>
  <c r="AO91" i="1"/>
  <c r="AJ86" i="7"/>
  <c r="AJ105" i="7"/>
  <c r="AJ16" i="7"/>
  <c r="AQ13" i="1"/>
  <c r="V13" i="1" s="1"/>
  <c r="BP36" i="1"/>
  <c r="AH36" i="1"/>
  <c r="AX36" i="1"/>
  <c r="BE36" i="1" s="1"/>
  <c r="AX35" i="1"/>
  <c r="BE35" i="1" s="1"/>
  <c r="BO16" i="1"/>
  <c r="AH16" i="1"/>
  <c r="CE79" i="1"/>
  <c r="BA79" i="1"/>
  <c r="CL79" i="1" s="1"/>
  <c r="AE86" i="5" s="1"/>
  <c r="BD18" i="1"/>
  <c r="CN18" i="1" s="1"/>
  <c r="AX63" i="1"/>
  <c r="BE63" i="1" s="1"/>
  <c r="AX64" i="1"/>
  <c r="BE64" i="1" s="1"/>
  <c r="CA96" i="1"/>
  <c r="BK36" i="1"/>
  <c r="AI36" i="1"/>
  <c r="BJ36" i="1"/>
  <c r="CC35" i="1"/>
  <c r="V22" i="1"/>
  <c r="CM32" i="1"/>
  <c r="BI10" i="1"/>
  <c r="CH35" i="1"/>
  <c r="AI89" i="7"/>
  <c r="AO84" i="1"/>
  <c r="CA84" i="1" s="1"/>
  <c r="V76" i="1"/>
  <c r="BK76" i="1" s="1"/>
  <c r="BE40" i="1"/>
  <c r="AI97" i="7"/>
  <c r="AI78" i="7"/>
  <c r="AP5" i="1"/>
  <c r="U5" i="1" s="1"/>
  <c r="BU64" i="1"/>
  <c r="V34" i="1"/>
  <c r="BK34" i="1" s="1"/>
  <c r="CC90" i="1"/>
  <c r="CN20" i="1"/>
  <c r="BK29" i="1"/>
  <c r="Z74" i="3"/>
  <c r="BT44" i="1"/>
  <c r="O44" i="5" s="1"/>
  <c r="BP63" i="1"/>
  <c r="BM84" i="1"/>
  <c r="AG5" i="1"/>
  <c r="BU5" i="1" s="1"/>
  <c r="BV24" i="1"/>
  <c r="BU24" i="1"/>
  <c r="AO97" i="1"/>
  <c r="T97" i="1" s="1"/>
  <c r="AU101" i="1"/>
  <c r="CF101" i="1" s="1"/>
  <c r="AU102" i="1"/>
  <c r="AH94" i="1"/>
  <c r="AP81" i="1"/>
  <c r="U81" i="1" s="1"/>
  <c r="S83" i="1"/>
  <c r="AU83" i="1"/>
  <c r="CF83" i="1" s="1"/>
  <c r="AU84" i="1"/>
  <c r="CF84" i="1" s="1"/>
  <c r="BP53" i="1"/>
  <c r="AI64" i="1"/>
  <c r="BC4" i="1"/>
  <c r="CM4" i="1" s="1"/>
  <c r="CC22" i="1"/>
  <c r="BT54" i="1"/>
  <c r="O54" i="5" s="1"/>
  <c r="BU54" i="1"/>
  <c r="BS72" i="1"/>
  <c r="O79" i="3" s="1"/>
  <c r="AP71" i="1"/>
  <c r="CB71" i="1" s="1"/>
  <c r="BT88" i="1"/>
  <c r="O95" i="5" s="1"/>
  <c r="AI42" i="1"/>
  <c r="BV42" i="1" s="1"/>
  <c r="BJ42" i="1"/>
  <c r="AH40" i="1"/>
  <c r="AV100" i="1"/>
  <c r="BC100" i="1" s="1"/>
  <c r="AV99" i="1"/>
  <c r="BC99" i="1" s="1"/>
  <c r="CN99" i="1" s="1"/>
  <c r="AI30" i="1"/>
  <c r="BB72" i="1"/>
  <c r="CL72" i="1" s="1"/>
  <c r="AX70" i="1"/>
  <c r="BE70" i="1" s="1"/>
  <c r="AX69" i="1"/>
  <c r="CI69" i="1" s="1"/>
  <c r="BB12" i="1"/>
  <c r="CM54" i="1"/>
  <c r="T102" i="1"/>
  <c r="BN96" i="1"/>
  <c r="N110" i="5" s="1"/>
  <c r="AV81" i="1"/>
  <c r="BC81" i="1" s="1"/>
  <c r="CN81" i="1" s="1"/>
  <c r="AV82" i="1"/>
  <c r="Z125" i="3"/>
  <c r="CC68" i="1"/>
  <c r="CF95" i="1"/>
  <c r="CG4" i="1"/>
  <c r="CC29" i="1"/>
  <c r="AH75" i="1"/>
  <c r="BV75" i="1" s="1"/>
  <c r="AO79" i="1"/>
  <c r="T79" i="1" s="1"/>
  <c r="AQ61" i="1"/>
  <c r="V61" i="1" s="1"/>
  <c r="AG89" i="1"/>
  <c r="BU89" i="1" s="1"/>
  <c r="BA101" i="1"/>
  <c r="CL101" i="1" s="1"/>
  <c r="AE115" i="5" s="1"/>
  <c r="CE101" i="1"/>
  <c r="CC54" i="1"/>
  <c r="AO101" i="1"/>
  <c r="T101" i="1" s="1"/>
  <c r="AI107" i="7"/>
  <c r="BO76" i="1"/>
  <c r="AG76" i="1"/>
  <c r="BN76" i="1"/>
  <c r="CA99" i="1"/>
  <c r="AH8" i="1"/>
  <c r="BO8" i="1"/>
  <c r="CH26" i="1"/>
  <c r="AI84" i="7"/>
  <c r="AI103" i="7"/>
  <c r="AP11" i="1"/>
  <c r="CB11" i="1" s="1"/>
  <c r="AI88" i="7"/>
  <c r="AO83" i="1"/>
  <c r="T83" i="1" s="1"/>
  <c r="AC54" i="1"/>
  <c r="AJ54" i="1" s="1"/>
  <c r="AC53" i="1"/>
  <c r="AJ53" i="1" s="1"/>
  <c r="BO13" i="1"/>
  <c r="CI28" i="1"/>
  <c r="BZ83" i="1"/>
  <c r="AC39" i="1"/>
  <c r="AJ39" i="1" s="1"/>
  <c r="AC40" i="1"/>
  <c r="AJ40" i="1" s="1"/>
  <c r="AF3" i="3"/>
  <c r="CK72" i="1"/>
  <c r="BO88" i="1"/>
  <c r="BV38" i="1"/>
  <c r="AI50" i="1"/>
  <c r="CM18" i="1"/>
  <c r="CC7" i="1"/>
  <c r="AX58" i="1"/>
  <c r="BE58" i="1" s="1"/>
  <c r="AX57" i="1"/>
  <c r="CI57" i="1" s="1"/>
  <c r="CH65" i="1"/>
  <c r="AH9" i="1"/>
  <c r="BV9" i="1" s="1"/>
  <c r="T99" i="1"/>
  <c r="AI29" i="1"/>
  <c r="BW29" i="1" s="1"/>
  <c r="BO44" i="1"/>
  <c r="BK35" i="1"/>
  <c r="AF101" i="1"/>
  <c r="BT101" i="1" s="1"/>
  <c r="O115" i="5" s="1"/>
  <c r="CM50" i="1"/>
  <c r="BB11" i="1"/>
  <c r="CM11" i="1" s="1"/>
  <c r="AP102" i="1"/>
  <c r="CB102" i="1" s="1"/>
  <c r="AJ108" i="7"/>
  <c r="AQ102" i="1" s="1"/>
  <c r="V102" i="1" s="1"/>
  <c r="CB44" i="1"/>
  <c r="CI48" i="1"/>
  <c r="CO68" i="1"/>
  <c r="AV71" i="1"/>
  <c r="BC71" i="1" s="1"/>
  <c r="CN71" i="1" s="1"/>
  <c r="AV72" i="1"/>
  <c r="AW61" i="1"/>
  <c r="CH61" i="1" s="1"/>
  <c r="AW62" i="1"/>
  <c r="CH62" i="1" s="1"/>
  <c r="AQ74" i="1"/>
  <c r="V74" i="1" s="1"/>
  <c r="BK74" i="1" s="1"/>
  <c r="BK20" i="1"/>
  <c r="AI20" i="1"/>
  <c r="BK46" i="1"/>
  <c r="BC94" i="1"/>
  <c r="CG94" i="1"/>
  <c r="AD73" i="3"/>
  <c r="BO75" i="1"/>
  <c r="BN75" i="1"/>
  <c r="BD66" i="1"/>
  <c r="Z72" i="3"/>
  <c r="BJ15" i="1"/>
  <c r="AH10" i="1"/>
  <c r="BU10" i="1" s="1"/>
  <c r="BD29" i="1"/>
  <c r="CO29" i="1" s="1"/>
  <c r="BT100" i="1"/>
  <c r="BS100" i="1"/>
  <c r="O114" i="3" s="1"/>
  <c r="BK43" i="1"/>
  <c r="AB43" i="1"/>
  <c r="AI43" i="1" s="1"/>
  <c r="BW43" i="1" s="1"/>
  <c r="AB44" i="1"/>
  <c r="AG96" i="1"/>
  <c r="BT96" i="1" s="1"/>
  <c r="BB6" i="1"/>
  <c r="CL6" i="1" s="1"/>
  <c r="AF6" i="3" s="1"/>
  <c r="BO10" i="1"/>
  <c r="BK54" i="1"/>
  <c r="AI54" i="1"/>
  <c r="BV54" i="1" s="1"/>
  <c r="CK6" i="1"/>
  <c r="AV90" i="1"/>
  <c r="BC90" i="1" s="1"/>
  <c r="AV89" i="1"/>
  <c r="AH34" i="1"/>
  <c r="CF99" i="1"/>
  <c r="BO7" i="1"/>
  <c r="AH88" i="1"/>
  <c r="BV88" i="1" s="1"/>
  <c r="CH17" i="1"/>
  <c r="CA77" i="1"/>
  <c r="CB100" i="1"/>
  <c r="BT18" i="1"/>
  <c r="O18" i="5" s="1"/>
  <c r="AP99" i="1"/>
  <c r="CB99" i="1" s="1"/>
  <c r="AH49" i="1"/>
  <c r="BV49" i="1" s="1"/>
  <c r="BQ48" i="1"/>
  <c r="CH64" i="1"/>
  <c r="BT4" i="1"/>
  <c r="BS4" i="1"/>
  <c r="O4" i="3" s="1"/>
  <c r="CB74" i="1"/>
  <c r="U40" i="1"/>
  <c r="BJ40" i="1" s="1"/>
  <c r="CC40" i="1"/>
  <c r="J72" i="3"/>
  <c r="CH87" i="1"/>
  <c r="BT50" i="1"/>
  <c r="O50" i="5" s="1"/>
  <c r="U10" i="1"/>
  <c r="BJ10" i="1" s="1"/>
  <c r="BD49" i="1"/>
  <c r="CO49" i="1" s="1"/>
  <c r="CH75" i="1"/>
  <c r="AB3" i="3"/>
  <c r="BD31" i="1"/>
  <c r="CO31" i="1" s="1"/>
  <c r="CF72" i="1"/>
  <c r="CL16" i="1"/>
  <c r="AF16" i="3" s="1"/>
  <c r="BJ43" i="1"/>
  <c r="BD8" i="1"/>
  <c r="BD40" i="1"/>
  <c r="CN40" i="1" s="1"/>
  <c r="CI40" i="1"/>
  <c r="BP31" i="1"/>
  <c r="CL34" i="1"/>
  <c r="AF34" i="3" s="1"/>
  <c r="Z11" i="1"/>
  <c r="AG11" i="1" s="1"/>
  <c r="BU11" i="1" s="1"/>
  <c r="Z12" i="1"/>
  <c r="CK90" i="1"/>
  <c r="AE104" i="3" s="1"/>
  <c r="AI70" i="1"/>
  <c r="BS96" i="1"/>
  <c r="O110" i="3" s="1"/>
  <c r="X69" i="3"/>
  <c r="Y69" i="3"/>
  <c r="AO27" i="5"/>
  <c r="AM27" i="5"/>
  <c r="X61" i="3"/>
  <c r="Y61" i="3"/>
  <c r="AM23" i="5"/>
  <c r="W35" i="3"/>
  <c r="Y35" i="3"/>
  <c r="X35" i="3"/>
  <c r="AN23" i="5"/>
  <c r="AN94" i="3"/>
  <c r="AO94" i="3"/>
  <c r="AM94" i="3"/>
  <c r="W51" i="5"/>
  <c r="Y47" i="3"/>
  <c r="BS74" i="1"/>
  <c r="O81" i="3" s="1"/>
  <c r="Y69" i="5"/>
  <c r="AO52" i="3"/>
  <c r="AN52" i="3"/>
  <c r="AM52" i="3"/>
  <c r="AM118" i="3"/>
  <c r="AO118" i="3"/>
  <c r="AN118" i="3"/>
  <c r="AO28" i="3"/>
  <c r="AN28" i="3"/>
  <c r="AM28" i="3"/>
  <c r="AO55" i="3"/>
  <c r="AN55" i="3"/>
  <c r="AM55" i="3"/>
  <c r="AN69" i="3"/>
  <c r="AM69" i="3"/>
  <c r="AO69" i="3"/>
  <c r="AN92" i="3"/>
  <c r="AO92" i="3"/>
  <c r="AM92" i="3"/>
  <c r="AN22" i="3"/>
  <c r="AM22" i="3"/>
  <c r="AO22" i="3"/>
  <c r="AO120" i="3"/>
  <c r="AN120" i="3"/>
  <c r="AM120" i="3"/>
  <c r="AO24" i="3"/>
  <c r="AN24" i="3"/>
  <c r="AM24" i="3"/>
  <c r="Y7" i="3"/>
  <c r="X7" i="3"/>
  <c r="W7" i="3"/>
  <c r="AO51" i="3"/>
  <c r="AN51" i="3"/>
  <c r="AM51" i="3"/>
  <c r="AM21" i="3"/>
  <c r="W117" i="3"/>
  <c r="Y117" i="3"/>
  <c r="X117" i="3"/>
  <c r="X68" i="3"/>
  <c r="Y68" i="3"/>
  <c r="W68" i="3"/>
  <c r="AO119" i="3"/>
  <c r="AN119" i="3"/>
  <c r="AM119" i="3"/>
  <c r="AN82" i="3"/>
  <c r="AM82" i="3"/>
  <c r="AO82" i="3"/>
  <c r="Q70" i="3"/>
  <c r="R70" i="3" s="1"/>
  <c r="AE97" i="5"/>
  <c r="Q26" i="3"/>
  <c r="R26" i="3" s="1"/>
  <c r="Q43" i="3"/>
  <c r="R43" i="3" s="1"/>
  <c r="Q118" i="3"/>
  <c r="R118" i="3" s="1"/>
  <c r="Q52" i="3"/>
  <c r="R52" i="3" s="1"/>
  <c r="D21" i="15" s="1"/>
  <c r="G21" i="15" s="1"/>
  <c r="H21" i="15" s="1"/>
  <c r="AO48" i="5"/>
  <c r="AM48" i="5"/>
  <c r="AN48" i="5"/>
  <c r="Q44" i="3"/>
  <c r="R44" i="3" s="1"/>
  <c r="O99" i="5"/>
  <c r="AM64" i="3"/>
  <c r="Q54" i="3"/>
  <c r="R54" i="3" s="1"/>
  <c r="J123" i="3"/>
  <c r="Q66" i="3"/>
  <c r="R66" i="3" s="1"/>
  <c r="Y8" i="3"/>
  <c r="X8" i="3"/>
  <c r="W8" i="3"/>
  <c r="AM93" i="3"/>
  <c r="AO93" i="3"/>
  <c r="AN93" i="3"/>
  <c r="Y83" i="3"/>
  <c r="X83" i="3"/>
  <c r="W83" i="3"/>
  <c r="X107" i="3"/>
  <c r="Y107" i="3"/>
  <c r="W107" i="3"/>
  <c r="M123" i="3"/>
  <c r="Q53" i="3"/>
  <c r="R53" i="3" s="1"/>
  <c r="Q65" i="3"/>
  <c r="R65" i="3" s="1"/>
  <c r="Y51" i="3"/>
  <c r="X51" i="3"/>
  <c r="W51" i="3"/>
  <c r="O97" i="3"/>
  <c r="Q28" i="3"/>
  <c r="R28" i="3" s="1"/>
  <c r="Q40" i="3"/>
  <c r="R40" i="3" s="1"/>
  <c r="BS98" i="1"/>
  <c r="O112" i="3" s="1"/>
  <c r="BS80" i="1"/>
  <c r="O87" i="3" s="1"/>
  <c r="Q21" i="3"/>
  <c r="R21" i="3" s="1"/>
  <c r="AP107" i="3"/>
  <c r="Z123" i="5"/>
  <c r="Q36" i="3"/>
  <c r="R36" i="3" s="1"/>
  <c r="Q38" i="3"/>
  <c r="R38" i="3" s="1"/>
  <c r="Q37" i="3"/>
  <c r="R37" i="3" s="1"/>
  <c r="Q22" i="3"/>
  <c r="R22" i="3" s="1"/>
  <c r="Q30" i="3"/>
  <c r="R30" i="3" s="1"/>
  <c r="Q24" i="3"/>
  <c r="R24" i="3" s="1"/>
  <c r="AC123" i="5"/>
  <c r="Q119" i="3"/>
  <c r="R119" i="3" s="1"/>
  <c r="O124" i="3"/>
  <c r="CO58" i="1" l="1"/>
  <c r="AF42" i="5"/>
  <c r="AG42" i="5" s="1"/>
  <c r="AH42" i="5" s="1"/>
  <c r="X15" i="3"/>
  <c r="X25" i="3"/>
  <c r="AO64" i="3"/>
  <c r="AN64" i="3"/>
  <c r="W15" i="3"/>
  <c r="Y25" i="3"/>
  <c r="AO41" i="3"/>
  <c r="AN107" i="5"/>
  <c r="AO107" i="5"/>
  <c r="D13" i="15"/>
  <c r="G13" i="15" s="1"/>
  <c r="H13" i="15" s="1"/>
  <c r="I16" i="16"/>
  <c r="F65" i="19" s="1"/>
  <c r="X27" i="3"/>
  <c r="Y16" i="3"/>
  <c r="I21" i="15"/>
  <c r="E70" i="18" s="1"/>
  <c r="L21" i="15"/>
  <c r="Y31" i="3"/>
  <c r="Q31" i="5"/>
  <c r="R31" i="5" s="1"/>
  <c r="I21" i="16"/>
  <c r="H46" i="19" s="1"/>
  <c r="I5" i="16"/>
  <c r="H30" i="19" s="1"/>
  <c r="I5" i="15"/>
  <c r="N30" i="18" s="1"/>
  <c r="L5" i="15"/>
  <c r="D11" i="16"/>
  <c r="G11" i="16" s="1"/>
  <c r="H11" i="16" s="1"/>
  <c r="J98" i="5"/>
  <c r="Q61" i="5"/>
  <c r="R61" i="5" s="1"/>
  <c r="W61" i="5" s="1"/>
  <c r="D13" i="16"/>
  <c r="G13" i="16" s="1"/>
  <c r="H13" i="16" s="1"/>
  <c r="W60" i="3"/>
  <c r="Y60" i="3"/>
  <c r="P14" i="5"/>
  <c r="Q14" i="5" s="1"/>
  <c r="R14" i="5" s="1"/>
  <c r="AP20" i="3"/>
  <c r="AF40" i="5"/>
  <c r="AG40" i="5" s="1"/>
  <c r="AH40" i="5" s="1"/>
  <c r="AF32" i="5"/>
  <c r="AG32" i="5" s="1"/>
  <c r="AH32" i="5" s="1"/>
  <c r="AN32" i="5" s="1"/>
  <c r="Q13" i="5"/>
  <c r="R13" i="5" s="1"/>
  <c r="AP23" i="3"/>
  <c r="AM70" i="5"/>
  <c r="Q13" i="3"/>
  <c r="R13" i="3" s="1"/>
  <c r="P5" i="5"/>
  <c r="P9" i="3"/>
  <c r="AO70" i="5"/>
  <c r="J105" i="5"/>
  <c r="AG61" i="3"/>
  <c r="AH61" i="3" s="1"/>
  <c r="D8" i="15"/>
  <c r="G8" i="15" s="1"/>
  <c r="H8" i="15" s="1"/>
  <c r="AP117" i="5"/>
  <c r="Q36" i="5"/>
  <c r="R36" i="5" s="1"/>
  <c r="Y41" i="3"/>
  <c r="P54" i="5"/>
  <c r="Q54" i="5" s="1"/>
  <c r="R54" i="5" s="1"/>
  <c r="AP48" i="3"/>
  <c r="AI36" i="3"/>
  <c r="AM36" i="3"/>
  <c r="P9" i="5"/>
  <c r="Q39" i="3"/>
  <c r="R39" i="3" s="1"/>
  <c r="W39" i="3" s="1"/>
  <c r="Y27" i="3"/>
  <c r="AI41" i="3"/>
  <c r="AN108" i="5"/>
  <c r="Q43" i="5"/>
  <c r="R43" i="5" s="1"/>
  <c r="Q92" i="5"/>
  <c r="R92" i="5" s="1"/>
  <c r="Y92" i="5" s="1"/>
  <c r="AP95" i="3"/>
  <c r="AM108" i="5"/>
  <c r="AN35" i="3"/>
  <c r="AF83" i="5"/>
  <c r="AG83" i="5" s="1"/>
  <c r="AH83" i="5" s="1"/>
  <c r="W16" i="3"/>
  <c r="AO65" i="3"/>
  <c r="W31" i="3"/>
  <c r="Q42" i="5"/>
  <c r="R42" i="5" s="1"/>
  <c r="AI35" i="3"/>
  <c r="AO35" i="3"/>
  <c r="Q48" i="3"/>
  <c r="R48" i="3" s="1"/>
  <c r="Y48" i="3" s="1"/>
  <c r="X120" i="5"/>
  <c r="Q107" i="5"/>
  <c r="R107" i="5" s="1"/>
  <c r="Y107" i="5" s="1"/>
  <c r="Q55" i="3"/>
  <c r="R55" i="3" s="1"/>
  <c r="Y55" i="3" s="1"/>
  <c r="O65" i="19"/>
  <c r="AP108" i="3"/>
  <c r="P40" i="5"/>
  <c r="Q40" i="5" s="1"/>
  <c r="R40" i="5" s="1"/>
  <c r="AN50" i="3"/>
  <c r="AO26" i="3"/>
  <c r="AM50" i="3"/>
  <c r="W120" i="5"/>
  <c r="AE74" i="3"/>
  <c r="P79" i="3"/>
  <c r="AO37" i="5"/>
  <c r="AN37" i="5"/>
  <c r="AI29" i="3"/>
  <c r="AO29" i="3"/>
  <c r="AN29" i="3"/>
  <c r="P18" i="5"/>
  <c r="Q18" i="5" s="1"/>
  <c r="R18" i="5" s="1"/>
  <c r="O110" i="5"/>
  <c r="P110" i="5" s="1"/>
  <c r="AM120" i="5"/>
  <c r="AF30" i="5"/>
  <c r="AG30" i="5" s="1"/>
  <c r="AH30" i="5" s="1"/>
  <c r="Z80" i="5"/>
  <c r="AO120" i="5"/>
  <c r="AO50" i="3"/>
  <c r="AE104" i="5"/>
  <c r="AC72" i="3"/>
  <c r="AF29" i="5"/>
  <c r="AG29" i="5" s="1"/>
  <c r="Q16" i="5"/>
  <c r="R16" i="5" s="1"/>
  <c r="AG80" i="3"/>
  <c r="AH80" i="3" s="1"/>
  <c r="P66" i="5"/>
  <c r="Q66" i="5" s="1"/>
  <c r="R66" i="5" s="1"/>
  <c r="O89" i="5"/>
  <c r="AC73" i="5"/>
  <c r="AN41" i="3"/>
  <c r="Z91" i="5"/>
  <c r="Q108" i="5"/>
  <c r="R108" i="5" s="1"/>
  <c r="AM65" i="3"/>
  <c r="J87" i="5"/>
  <c r="D20" i="15"/>
  <c r="G20" i="15" s="1"/>
  <c r="H20" i="15" s="1"/>
  <c r="W49" i="3"/>
  <c r="P113" i="5"/>
  <c r="Q113" i="5" s="1"/>
  <c r="R113" i="5" s="1"/>
  <c r="X113" i="5" s="1"/>
  <c r="J122" i="3"/>
  <c r="J115" i="5"/>
  <c r="AN26" i="3"/>
  <c r="AM26" i="3"/>
  <c r="AN65" i="3"/>
  <c r="AG6" i="3"/>
  <c r="AH6" i="3" s="1"/>
  <c r="AI6" i="3" s="1"/>
  <c r="BQ23" i="1"/>
  <c r="AG105" i="3"/>
  <c r="AH105" i="3" s="1"/>
  <c r="X49" i="3"/>
  <c r="X82" i="3"/>
  <c r="W82" i="3"/>
  <c r="AN53" i="3"/>
  <c r="P88" i="3"/>
  <c r="AE10" i="5"/>
  <c r="AF10" i="5" s="1"/>
  <c r="AG10" i="5" s="1"/>
  <c r="AH10" i="5" s="1"/>
  <c r="AO53" i="3"/>
  <c r="N84" i="5"/>
  <c r="P84" i="5" s="1"/>
  <c r="AM37" i="5"/>
  <c r="D15" i="15"/>
  <c r="G15" i="15" s="1"/>
  <c r="H15" i="15" s="1"/>
  <c r="P88" i="5"/>
  <c r="D14" i="15"/>
  <c r="G14" i="15" s="1"/>
  <c r="H14" i="15" s="1"/>
  <c r="Q94" i="5"/>
  <c r="R94" i="5" s="1"/>
  <c r="X94" i="5" s="1"/>
  <c r="I65" i="19"/>
  <c r="Q29" i="5"/>
  <c r="R29" i="5" s="1"/>
  <c r="AN42" i="3"/>
  <c r="K3" i="5"/>
  <c r="AF18" i="5"/>
  <c r="AG18" i="5" s="1"/>
  <c r="AH18" i="5" s="1"/>
  <c r="AF8" i="5"/>
  <c r="Q34" i="5"/>
  <c r="R34" i="5" s="1"/>
  <c r="P62" i="5"/>
  <c r="Q62" i="5" s="1"/>
  <c r="R62" i="5" s="1"/>
  <c r="M85" i="5"/>
  <c r="P64" i="3"/>
  <c r="Q64" i="3" s="1"/>
  <c r="R64" i="3" s="1"/>
  <c r="Y64" i="3" s="1"/>
  <c r="C65" i="19"/>
  <c r="AM42" i="3"/>
  <c r="Q64" i="5"/>
  <c r="R64" i="5" s="1"/>
  <c r="AG67" i="5"/>
  <c r="AH67" i="5" s="1"/>
  <c r="AN36" i="3"/>
  <c r="AO37" i="3"/>
  <c r="Q33" i="5"/>
  <c r="R33" i="5" s="1"/>
  <c r="AD110" i="5"/>
  <c r="AF110" i="5" s="1"/>
  <c r="AM53" i="3"/>
  <c r="P109" i="5"/>
  <c r="Q109" i="5" s="1"/>
  <c r="R109" i="5" s="1"/>
  <c r="Y109" i="5" s="1"/>
  <c r="Q63" i="5"/>
  <c r="R63" i="5" s="1"/>
  <c r="AI43" i="3"/>
  <c r="AO36" i="3"/>
  <c r="AF97" i="3"/>
  <c r="N45" i="5"/>
  <c r="P45" i="5" s="1"/>
  <c r="AC73" i="3"/>
  <c r="Q59" i="5"/>
  <c r="R59" i="5" s="1"/>
  <c r="K114" i="5"/>
  <c r="L114" i="5" s="1"/>
  <c r="M105" i="5"/>
  <c r="Q15" i="5"/>
  <c r="R15" i="5" s="1"/>
  <c r="AI32" i="3"/>
  <c r="AO32" i="3"/>
  <c r="AM32" i="3"/>
  <c r="AN32" i="3"/>
  <c r="Q41" i="5"/>
  <c r="R41" i="5" s="1"/>
  <c r="Y41" i="5" s="1"/>
  <c r="D54" i="19"/>
  <c r="N30" i="19"/>
  <c r="S54" i="19"/>
  <c r="F54" i="19"/>
  <c r="J30" i="19"/>
  <c r="X118" i="5"/>
  <c r="Y118" i="5"/>
  <c r="W118" i="5"/>
  <c r="AI40" i="3"/>
  <c r="AM40" i="3"/>
  <c r="AO40" i="3"/>
  <c r="AN40" i="3"/>
  <c r="Y95" i="3"/>
  <c r="X95" i="3"/>
  <c r="W95" i="3"/>
  <c r="Q30" i="5"/>
  <c r="R30" i="5" s="1"/>
  <c r="Q32" i="5"/>
  <c r="R32" i="5" s="1"/>
  <c r="AB110" i="3"/>
  <c r="AA110" i="5"/>
  <c r="AB110" i="5" s="1"/>
  <c r="AN17" i="3"/>
  <c r="AM17" i="3"/>
  <c r="AO17" i="3"/>
  <c r="AH66" i="3"/>
  <c r="AI66" i="3" s="1"/>
  <c r="Q49" i="5"/>
  <c r="R49" i="5" s="1"/>
  <c r="L10" i="3"/>
  <c r="K10" i="5"/>
  <c r="L10" i="5" s="1"/>
  <c r="O103" i="5"/>
  <c r="O122" i="5" s="1"/>
  <c r="AE14" i="5"/>
  <c r="AF14" i="5" s="1"/>
  <c r="AG14" i="5" s="1"/>
  <c r="AH14" i="5" s="1"/>
  <c r="AG14" i="3"/>
  <c r="AH14" i="3" s="1"/>
  <c r="AI14" i="3" s="1"/>
  <c r="AP70" i="3"/>
  <c r="AD87" i="3"/>
  <c r="AA87" i="3"/>
  <c r="K111" i="3"/>
  <c r="N111" i="3"/>
  <c r="AI67" i="3"/>
  <c r="AO67" i="3"/>
  <c r="AM67" i="3"/>
  <c r="AN67" i="3"/>
  <c r="AB113" i="3"/>
  <c r="AG113" i="3" s="1"/>
  <c r="AH113" i="3" s="1"/>
  <c r="AA113" i="5"/>
  <c r="AB113" i="5" s="1"/>
  <c r="AN57" i="3"/>
  <c r="AO57" i="3"/>
  <c r="AM57" i="3"/>
  <c r="P95" i="5"/>
  <c r="Q95" i="5" s="1"/>
  <c r="R95" i="5" s="1"/>
  <c r="AI56" i="3"/>
  <c r="AM56" i="3"/>
  <c r="AG43" i="5"/>
  <c r="AH43" i="5" s="1"/>
  <c r="P86" i="3"/>
  <c r="Z90" i="5"/>
  <c r="AC91" i="5"/>
  <c r="W34" i="3"/>
  <c r="AO42" i="3"/>
  <c r="O4" i="5"/>
  <c r="P4" i="5" s="1"/>
  <c r="AO56" i="3"/>
  <c r="AI58" i="3"/>
  <c r="AO58" i="3"/>
  <c r="AN58" i="3"/>
  <c r="AM58" i="3"/>
  <c r="P50" i="5"/>
  <c r="Q50" i="5" s="1"/>
  <c r="R50" i="5" s="1"/>
  <c r="Z115" i="5"/>
  <c r="AD88" i="5"/>
  <c r="AF88" i="5" s="1"/>
  <c r="AG88" i="5" s="1"/>
  <c r="N3" i="5"/>
  <c r="AD113" i="5"/>
  <c r="AF113" i="5" s="1"/>
  <c r="AG33" i="3"/>
  <c r="AH33" i="3" s="1"/>
  <c r="AI33" i="3" s="1"/>
  <c r="AD85" i="5"/>
  <c r="AF85" i="5" s="1"/>
  <c r="AC105" i="5"/>
  <c r="AB114" i="3"/>
  <c r="AA114" i="5"/>
  <c r="AB114" i="5" s="1"/>
  <c r="AI17" i="3"/>
  <c r="AI54" i="3"/>
  <c r="AM54" i="3"/>
  <c r="AN54" i="3"/>
  <c r="AO54" i="3"/>
  <c r="AC90" i="5"/>
  <c r="AE6" i="5"/>
  <c r="AE73" i="5" s="1"/>
  <c r="AE5" i="5"/>
  <c r="AE72" i="5" s="1"/>
  <c r="AE72" i="3"/>
  <c r="Q23" i="5"/>
  <c r="R23" i="5" s="1"/>
  <c r="D12" i="16" s="1"/>
  <c r="G12" i="16" s="1"/>
  <c r="H12" i="16" s="1"/>
  <c r="AE34" i="5"/>
  <c r="AF34" i="5" s="1"/>
  <c r="AG34" i="5" s="1"/>
  <c r="AH34" i="5" s="1"/>
  <c r="AG34" i="3"/>
  <c r="AH34" i="3" s="1"/>
  <c r="AI34" i="3" s="1"/>
  <c r="K91" i="3"/>
  <c r="N91" i="3"/>
  <c r="AD103" i="5"/>
  <c r="AF103" i="5" s="1"/>
  <c r="AA11" i="5"/>
  <c r="AB11" i="5" s="1"/>
  <c r="AB111" i="3"/>
  <c r="AH49" i="5"/>
  <c r="AI49" i="3"/>
  <c r="AN49" i="3"/>
  <c r="AM49" i="3"/>
  <c r="AO49" i="3"/>
  <c r="AI25" i="3"/>
  <c r="AM25" i="3"/>
  <c r="AN25" i="3"/>
  <c r="AO25" i="3"/>
  <c r="AD116" i="3"/>
  <c r="AD125" i="3" s="1"/>
  <c r="AA116" i="3"/>
  <c r="AF111" i="3"/>
  <c r="L81" i="3"/>
  <c r="R53" i="5"/>
  <c r="AC44" i="5"/>
  <c r="AI39" i="3"/>
  <c r="AN39" i="3"/>
  <c r="AO39" i="3"/>
  <c r="AM39" i="3"/>
  <c r="L84" i="3"/>
  <c r="K84" i="5"/>
  <c r="L84" i="5" s="1"/>
  <c r="Y34" i="3"/>
  <c r="K6" i="5"/>
  <c r="L6" i="5" s="1"/>
  <c r="L6" i="3"/>
  <c r="AI38" i="3"/>
  <c r="AM38" i="3"/>
  <c r="AN38" i="3"/>
  <c r="AO38" i="3"/>
  <c r="P5" i="3"/>
  <c r="Z86" i="5"/>
  <c r="AF33" i="5"/>
  <c r="AG33" i="5" s="1"/>
  <c r="AH33" i="5" s="1"/>
  <c r="AD84" i="5"/>
  <c r="AF84" i="5" s="1"/>
  <c r="AC60" i="5"/>
  <c r="W41" i="3"/>
  <c r="J124" i="3"/>
  <c r="AN63" i="3"/>
  <c r="N80" i="3"/>
  <c r="K80" i="3"/>
  <c r="AF110" i="3"/>
  <c r="AN43" i="3"/>
  <c r="AM43" i="3"/>
  <c r="AO43" i="3"/>
  <c r="AC86" i="5"/>
  <c r="AC16" i="5"/>
  <c r="J103" i="5"/>
  <c r="AE62" i="5"/>
  <c r="AF62" i="5" s="1"/>
  <c r="AG62" i="5" s="1"/>
  <c r="AH62" i="5" s="1"/>
  <c r="AG62" i="3"/>
  <c r="AH62" i="3" s="1"/>
  <c r="AI62" i="3" s="1"/>
  <c r="AG82" i="5"/>
  <c r="AH82" i="5" s="1"/>
  <c r="AA84" i="5"/>
  <c r="AB84" i="5" s="1"/>
  <c r="AB84" i="3"/>
  <c r="AH68" i="3"/>
  <c r="AI68" i="3" s="1"/>
  <c r="Q58" i="5"/>
  <c r="R58" i="5" s="1"/>
  <c r="AD89" i="5"/>
  <c r="AF89" i="5" s="1"/>
  <c r="AE9" i="5"/>
  <c r="AG9" i="3"/>
  <c r="AH9" i="3" s="1"/>
  <c r="AG15" i="3"/>
  <c r="AH15" i="3" s="1"/>
  <c r="AI15" i="3" s="1"/>
  <c r="M115" i="5"/>
  <c r="AE60" i="5"/>
  <c r="AG60" i="3"/>
  <c r="AH60" i="3" s="1"/>
  <c r="AO60" i="3" s="1"/>
  <c r="Q39" i="5"/>
  <c r="R39" i="5" s="1"/>
  <c r="AB79" i="3"/>
  <c r="AA79" i="5"/>
  <c r="AB79" i="5" s="1"/>
  <c r="L4" i="3"/>
  <c r="K4" i="5"/>
  <c r="L4" i="5" s="1"/>
  <c r="AF4" i="5"/>
  <c r="AG4" i="5" s="1"/>
  <c r="AH4" i="5" s="1"/>
  <c r="L88" i="3"/>
  <c r="K88" i="5"/>
  <c r="L88" i="5" s="1"/>
  <c r="L79" i="3"/>
  <c r="AA103" i="5"/>
  <c r="AF61" i="5"/>
  <c r="AG61" i="5" s="1"/>
  <c r="AH61" i="5" s="1"/>
  <c r="AI7" i="3"/>
  <c r="AO7" i="3"/>
  <c r="AM7" i="3"/>
  <c r="AN7" i="3"/>
  <c r="AG8" i="5"/>
  <c r="AH8" i="5" s="1"/>
  <c r="O6" i="5"/>
  <c r="P6" i="5" s="1"/>
  <c r="Z87" i="5"/>
  <c r="AC87" i="5"/>
  <c r="Z111" i="5"/>
  <c r="AC111" i="5"/>
  <c r="X18" i="3"/>
  <c r="D9" i="15"/>
  <c r="G9" i="15" s="1"/>
  <c r="H9" i="15" s="1"/>
  <c r="AC115" i="5"/>
  <c r="AE44" i="5"/>
  <c r="AG44" i="3"/>
  <c r="AH44" i="3" s="1"/>
  <c r="AE79" i="3"/>
  <c r="AE79" i="5" s="1"/>
  <c r="AD79" i="5"/>
  <c r="D16" i="15"/>
  <c r="G16" i="15" s="1"/>
  <c r="H16" i="15" s="1"/>
  <c r="Y82" i="3"/>
  <c r="D11" i="15"/>
  <c r="G11" i="15" s="1"/>
  <c r="H11" i="15" s="1"/>
  <c r="O114" i="5"/>
  <c r="P114" i="5" s="1"/>
  <c r="N82" i="5"/>
  <c r="P82" i="5" s="1"/>
  <c r="K82" i="5"/>
  <c r="L82" i="5" s="1"/>
  <c r="AA115" i="3"/>
  <c r="AD115" i="3"/>
  <c r="AD115" i="5" s="1"/>
  <c r="J125" i="3"/>
  <c r="AA86" i="3"/>
  <c r="AD86" i="3"/>
  <c r="AD86" i="5" s="1"/>
  <c r="K12" i="3"/>
  <c r="N12" i="3"/>
  <c r="O10" i="5"/>
  <c r="AA90" i="3"/>
  <c r="AD90" i="3"/>
  <c r="AD90" i="5" s="1"/>
  <c r="AH39" i="5"/>
  <c r="AN39" i="5" s="1"/>
  <c r="AO27" i="3"/>
  <c r="AN27" i="3"/>
  <c r="AM27" i="3"/>
  <c r="AG88" i="3"/>
  <c r="AH88" i="3" s="1"/>
  <c r="AF81" i="3"/>
  <c r="K9" i="5"/>
  <c r="L9" i="5" s="1"/>
  <c r="L9" i="3"/>
  <c r="AA109" i="5"/>
  <c r="AB109" i="5" s="1"/>
  <c r="AB109" i="3"/>
  <c r="AG109" i="3" s="1"/>
  <c r="AH109" i="3" s="1"/>
  <c r="Q48" i="5"/>
  <c r="R48" i="5" s="1"/>
  <c r="AE16" i="5"/>
  <c r="AG16" i="3"/>
  <c r="AH16" i="3" s="1"/>
  <c r="AI16" i="3" s="1"/>
  <c r="L85" i="3"/>
  <c r="Q85" i="3" s="1"/>
  <c r="R85" i="3" s="1"/>
  <c r="K85" i="5"/>
  <c r="L85" i="5" s="1"/>
  <c r="AE45" i="5"/>
  <c r="AF45" i="5" s="1"/>
  <c r="AG45" i="5" s="1"/>
  <c r="AH45" i="5" s="1"/>
  <c r="AG45" i="3"/>
  <c r="AH45" i="3" s="1"/>
  <c r="AI45" i="3" s="1"/>
  <c r="K89" i="5"/>
  <c r="L89" i="5" s="1"/>
  <c r="L89" i="3"/>
  <c r="K110" i="5"/>
  <c r="L110" i="5" s="1"/>
  <c r="AG5" i="3"/>
  <c r="AH5" i="3" s="1"/>
  <c r="AI5" i="3" s="1"/>
  <c r="AD5" i="5"/>
  <c r="AD72" i="5" s="1"/>
  <c r="AI30" i="3"/>
  <c r="AC9" i="5"/>
  <c r="AC75" i="3"/>
  <c r="AF15" i="5"/>
  <c r="AG15" i="5" s="1"/>
  <c r="AH15" i="5" s="1"/>
  <c r="AD78" i="5"/>
  <c r="AF78" i="5" s="1"/>
  <c r="L46" i="3"/>
  <c r="K46" i="5"/>
  <c r="L46" i="5" s="1"/>
  <c r="J78" i="5"/>
  <c r="AB104" i="3"/>
  <c r="AA104" i="5"/>
  <c r="AB104" i="5" s="1"/>
  <c r="AG89" i="3"/>
  <c r="AH89" i="3" s="1"/>
  <c r="AM89" i="3" s="1"/>
  <c r="R56" i="5"/>
  <c r="N116" i="3"/>
  <c r="N116" i="5" s="1"/>
  <c r="K116" i="3"/>
  <c r="K116" i="5" s="1"/>
  <c r="L116" i="5" s="1"/>
  <c r="AI18" i="3"/>
  <c r="AO18" i="3"/>
  <c r="L86" i="3"/>
  <c r="N10" i="5"/>
  <c r="K103" i="3"/>
  <c r="K103" i="5" s="1"/>
  <c r="N103" i="3"/>
  <c r="N103" i="5" s="1"/>
  <c r="AC112" i="5"/>
  <c r="Z112" i="5"/>
  <c r="L45" i="3"/>
  <c r="K45" i="5"/>
  <c r="L45" i="5" s="1"/>
  <c r="AO118" i="5"/>
  <c r="AM118" i="5"/>
  <c r="AN118" i="5"/>
  <c r="D22" i="15"/>
  <c r="G22" i="15" s="1"/>
  <c r="H22" i="15" s="1"/>
  <c r="N115" i="3"/>
  <c r="P115" i="3" s="1"/>
  <c r="K115" i="3"/>
  <c r="N87" i="3"/>
  <c r="K87" i="3"/>
  <c r="N106" i="3"/>
  <c r="P106" i="3" s="1"/>
  <c r="K106" i="3"/>
  <c r="L106" i="3" s="1"/>
  <c r="K44" i="5"/>
  <c r="L44" i="5" s="1"/>
  <c r="N44" i="5"/>
  <c r="P44" i="5" s="1"/>
  <c r="M103" i="5"/>
  <c r="AA85" i="5"/>
  <c r="AB85" i="5" s="1"/>
  <c r="AB85" i="3"/>
  <c r="AM29" i="3"/>
  <c r="D18" i="15"/>
  <c r="G18" i="15" s="1"/>
  <c r="H18" i="15" s="1"/>
  <c r="AC74" i="3"/>
  <c r="N83" i="5"/>
  <c r="K83" i="5"/>
  <c r="L83" i="5" s="1"/>
  <c r="M125" i="3"/>
  <c r="AA122" i="3"/>
  <c r="K90" i="3"/>
  <c r="N90" i="3"/>
  <c r="P90" i="3" s="1"/>
  <c r="N11" i="3"/>
  <c r="K11" i="3"/>
  <c r="M91" i="3"/>
  <c r="J91" i="3"/>
  <c r="K104" i="3"/>
  <c r="N104" i="3"/>
  <c r="AA91" i="3"/>
  <c r="AD91" i="3"/>
  <c r="AD91" i="5" s="1"/>
  <c r="AN56" i="3"/>
  <c r="AN18" i="3"/>
  <c r="P84" i="3"/>
  <c r="AI37" i="3"/>
  <c r="AN37" i="3"/>
  <c r="AI31" i="3"/>
  <c r="AN31" i="3"/>
  <c r="AM31" i="3"/>
  <c r="AO31" i="3"/>
  <c r="AB81" i="3"/>
  <c r="AD109" i="5"/>
  <c r="AF109" i="5" s="1"/>
  <c r="Q57" i="5"/>
  <c r="R57" i="5" s="1"/>
  <c r="N85" i="5"/>
  <c r="AG112" i="3"/>
  <c r="AH112" i="3" s="1"/>
  <c r="AD12" i="5"/>
  <c r="P93" i="5"/>
  <c r="Q93" i="5" s="1"/>
  <c r="R93" i="5" s="1"/>
  <c r="AD11" i="5"/>
  <c r="AD74" i="5" s="1"/>
  <c r="AG11" i="3"/>
  <c r="AH11" i="3" s="1"/>
  <c r="AI11" i="3" s="1"/>
  <c r="N89" i="5"/>
  <c r="P89" i="3"/>
  <c r="AA5" i="5"/>
  <c r="AB5" i="5" s="1"/>
  <c r="AG10" i="3"/>
  <c r="AH10" i="3" s="1"/>
  <c r="AM10" i="3" s="1"/>
  <c r="AF68" i="5"/>
  <c r="AG68" i="5" s="1"/>
  <c r="AH68" i="5" s="1"/>
  <c r="AF114" i="3"/>
  <c r="AG13" i="5"/>
  <c r="AH13" i="5" s="1"/>
  <c r="AN13" i="5" s="1"/>
  <c r="AA78" i="5"/>
  <c r="AM8" i="3"/>
  <c r="AO8" i="3"/>
  <c r="AN8" i="3"/>
  <c r="P46" i="5"/>
  <c r="AI57" i="3"/>
  <c r="L5" i="3"/>
  <c r="K5" i="5"/>
  <c r="L5" i="5" s="1"/>
  <c r="AD104" i="5"/>
  <c r="AF104" i="3"/>
  <c r="AF123" i="3" s="1"/>
  <c r="Q17" i="5"/>
  <c r="R17" i="5" s="1"/>
  <c r="AP119" i="5"/>
  <c r="P81" i="3"/>
  <c r="AF84" i="3"/>
  <c r="BQ68" i="1"/>
  <c r="BQ24" i="1"/>
  <c r="AM47" i="5"/>
  <c r="AO47" i="5"/>
  <c r="Y108" i="3"/>
  <c r="AP19" i="3"/>
  <c r="CC6" i="1"/>
  <c r="W108" i="3"/>
  <c r="BK63" i="1"/>
  <c r="CO50" i="1"/>
  <c r="AC21" i="1"/>
  <c r="AJ21" i="1" s="1"/>
  <c r="AN64" i="5"/>
  <c r="M99" i="3"/>
  <c r="AJ88" i="1"/>
  <c r="BW88" i="1" s="1"/>
  <c r="AC22" i="1"/>
  <c r="BQ22" i="1" s="1"/>
  <c r="AB14" i="1"/>
  <c r="BP14" i="1" s="1"/>
  <c r="CO54" i="1"/>
  <c r="Y18" i="3"/>
  <c r="AC63" i="1"/>
  <c r="AJ63" i="1" s="1"/>
  <c r="W18" i="3"/>
  <c r="BJ18" i="1"/>
  <c r="AI18" i="1"/>
  <c r="BW18" i="1" s="1"/>
  <c r="CI42" i="1"/>
  <c r="AO59" i="3"/>
  <c r="M98" i="5"/>
  <c r="CH59" i="1"/>
  <c r="BJ92" i="1"/>
  <c r="BQ67" i="1"/>
  <c r="BQ47" i="1"/>
  <c r="AP47" i="3"/>
  <c r="CI8" i="1"/>
  <c r="AO21" i="3"/>
  <c r="AP21" i="3" s="1"/>
  <c r="CB96" i="1"/>
  <c r="BK13" i="1"/>
  <c r="BO14" i="1"/>
  <c r="AM19" i="5"/>
  <c r="AO19" i="5"/>
  <c r="BK103" i="1"/>
  <c r="AC103" i="1"/>
  <c r="AJ103" i="1" s="1"/>
  <c r="X14" i="3"/>
  <c r="M122" i="3"/>
  <c r="AB13" i="1"/>
  <c r="AI13" i="1" s="1"/>
  <c r="BW13" i="1" s="1"/>
  <c r="AC60" i="1"/>
  <c r="AJ60" i="1" s="1"/>
  <c r="AC59" i="1"/>
  <c r="AJ59" i="1" s="1"/>
  <c r="CC59" i="1"/>
  <c r="BB83" i="1"/>
  <c r="CM83" i="1" s="1"/>
  <c r="W14" i="3"/>
  <c r="M72" i="5"/>
  <c r="BV32" i="1"/>
  <c r="AC98" i="5"/>
  <c r="BP67" i="1"/>
  <c r="AH60" i="1"/>
  <c r="BO60" i="1"/>
  <c r="BP68" i="1"/>
  <c r="AI68" i="1"/>
  <c r="BV68" i="1" s="1"/>
  <c r="BD60" i="1"/>
  <c r="AX60" i="1"/>
  <c r="BE60" i="1" s="1"/>
  <c r="AX59" i="1"/>
  <c r="BE59" i="1" s="1"/>
  <c r="AB59" i="1"/>
  <c r="BP59" i="1" s="1"/>
  <c r="AB60" i="1"/>
  <c r="BK59" i="1"/>
  <c r="CH60" i="1"/>
  <c r="AH59" i="1"/>
  <c r="BV59" i="1" s="1"/>
  <c r="BO59" i="1"/>
  <c r="AO56" i="5"/>
  <c r="BE21" i="1"/>
  <c r="AM56" i="5"/>
  <c r="AE99" i="5"/>
  <c r="J99" i="3"/>
  <c r="CO8" i="1"/>
  <c r="BI89" i="1"/>
  <c r="CO36" i="1"/>
  <c r="BE22" i="1"/>
  <c r="CO22" i="1" s="1"/>
  <c r="Q23" i="3"/>
  <c r="R23" i="3" s="1"/>
  <c r="D12" i="15" s="1"/>
  <c r="G12" i="15" s="1"/>
  <c r="H12" i="15" s="1"/>
  <c r="Y32" i="3"/>
  <c r="X32" i="3"/>
  <c r="W32" i="3"/>
  <c r="BP22" i="1"/>
  <c r="AI22" i="1"/>
  <c r="BV22" i="1" s="1"/>
  <c r="CO104" i="1"/>
  <c r="CN104" i="1"/>
  <c r="Y27" i="5"/>
  <c r="BK60" i="1"/>
  <c r="CI103" i="1"/>
  <c r="CI41" i="1"/>
  <c r="P46" i="3"/>
  <c r="Y19" i="3"/>
  <c r="BJ74" i="1"/>
  <c r="AC45" i="1"/>
  <c r="AJ45" i="1" s="1"/>
  <c r="AC46" i="1"/>
  <c r="AJ46" i="1" s="1"/>
  <c r="P45" i="3"/>
  <c r="BO45" i="1"/>
  <c r="AB46" i="1"/>
  <c r="AB45" i="1"/>
  <c r="BK45" i="1"/>
  <c r="AO83" i="3"/>
  <c r="M73" i="5"/>
  <c r="BK86" i="1"/>
  <c r="BO46" i="1"/>
  <c r="AH46" i="1"/>
  <c r="BU46" i="1" s="1"/>
  <c r="BP103" i="1"/>
  <c r="BK32" i="1"/>
  <c r="BJ32" i="1"/>
  <c r="BD45" i="1"/>
  <c r="CO45" i="1" s="1"/>
  <c r="CI45" i="1"/>
  <c r="BO5" i="1"/>
  <c r="AO63" i="3"/>
  <c r="CI46" i="1"/>
  <c r="BD46" i="1"/>
  <c r="AN83" i="3"/>
  <c r="AJ69" i="1"/>
  <c r="Z98" i="5"/>
  <c r="W19" i="3"/>
  <c r="CN36" i="1"/>
  <c r="T98" i="1"/>
  <c r="BI98" i="1" s="1"/>
  <c r="U12" i="1"/>
  <c r="BJ12" i="1" s="1"/>
  <c r="AM63" i="3"/>
  <c r="BP21" i="1"/>
  <c r="BJ45" i="1"/>
  <c r="CI104" i="1"/>
  <c r="BQ104" i="1"/>
  <c r="AI104" i="1"/>
  <c r="BP104" i="1"/>
  <c r="BK56" i="1"/>
  <c r="AI56" i="1"/>
  <c r="BJ56" i="1"/>
  <c r="AC42" i="1"/>
  <c r="BQ42" i="1" s="1"/>
  <c r="AC41" i="1"/>
  <c r="BQ41" i="1" s="1"/>
  <c r="BK41" i="1"/>
  <c r="CI32" i="1"/>
  <c r="AF74" i="3"/>
  <c r="P78" i="3"/>
  <c r="U11" i="1"/>
  <c r="BJ11" i="1" s="1"/>
  <c r="BD15" i="1"/>
  <c r="CO15" i="1" s="1"/>
  <c r="CO32" i="1"/>
  <c r="Y7" i="5"/>
  <c r="Y51" i="5"/>
  <c r="BQ18" i="1"/>
  <c r="V93" i="1"/>
  <c r="AC94" i="1" s="1"/>
  <c r="AB93" i="1"/>
  <c r="BP93" i="1" s="1"/>
  <c r="W7" i="5"/>
  <c r="BP7" i="1"/>
  <c r="BJ93" i="1"/>
  <c r="AD98" i="3"/>
  <c r="AN57" i="5"/>
  <c r="CI87" i="1"/>
  <c r="U89" i="1"/>
  <c r="BJ89" i="1" s="1"/>
  <c r="AJ68" i="1"/>
  <c r="AA90" i="1"/>
  <c r="BO90" i="1" s="1"/>
  <c r="BQ88" i="1"/>
  <c r="CO26" i="1"/>
  <c r="X67" i="3"/>
  <c r="BQ30" i="1"/>
  <c r="CN26" i="1"/>
  <c r="CI26" i="1"/>
  <c r="CI31" i="1"/>
  <c r="CG71" i="1"/>
  <c r="AP27" i="5"/>
  <c r="CI43" i="1"/>
  <c r="BQ36" i="1"/>
  <c r="CI58" i="1"/>
  <c r="V44" i="1"/>
  <c r="AJ44" i="1" s="1"/>
  <c r="AC99" i="3"/>
  <c r="BQ44" i="1"/>
  <c r="CI63" i="1"/>
  <c r="AD72" i="3"/>
  <c r="BP75" i="1"/>
  <c r="CO70" i="1"/>
  <c r="U71" i="1"/>
  <c r="BJ71" i="1" s="1"/>
  <c r="U95" i="1"/>
  <c r="BJ95" i="1" s="1"/>
  <c r="BN90" i="1"/>
  <c r="CG78" i="1"/>
  <c r="CA97" i="1"/>
  <c r="BE25" i="1"/>
  <c r="CH9" i="1"/>
  <c r="W67" i="3"/>
  <c r="CC15" i="1"/>
  <c r="Z126" i="3"/>
  <c r="CG11" i="1"/>
  <c r="V92" i="1"/>
  <c r="BK92" i="1" s="1"/>
  <c r="BQ35" i="1"/>
  <c r="AI65" i="1"/>
  <c r="BW65" i="1" s="1"/>
  <c r="AM7" i="5"/>
  <c r="AP24" i="3"/>
  <c r="CB5" i="1"/>
  <c r="BE7" i="1"/>
  <c r="BN101" i="1"/>
  <c r="AD122" i="3"/>
  <c r="BO11" i="1"/>
  <c r="CI85" i="1"/>
  <c r="CO66" i="1"/>
  <c r="BQ40" i="1"/>
  <c r="BW30" i="1"/>
  <c r="CG81" i="1"/>
  <c r="AH78" i="1"/>
  <c r="BU78" i="1" s="1"/>
  <c r="P109" i="3"/>
  <c r="BB79" i="1"/>
  <c r="CM79" i="1" s="1"/>
  <c r="BQ87" i="1"/>
  <c r="BQ70" i="1"/>
  <c r="U78" i="1"/>
  <c r="BJ78" i="1" s="1"/>
  <c r="AC57" i="1"/>
  <c r="BW64" i="1"/>
  <c r="CB77" i="1"/>
  <c r="CO106" i="1"/>
  <c r="V9" i="1"/>
  <c r="BK9" i="1" s="1"/>
  <c r="BB84" i="1"/>
  <c r="CL84" i="1" s="1"/>
  <c r="BP43" i="1"/>
  <c r="AJ86" i="1"/>
  <c r="BW36" i="1"/>
  <c r="AC58" i="1"/>
  <c r="AJ58" i="1" s="1"/>
  <c r="BQ64" i="1"/>
  <c r="AF103" i="3"/>
  <c r="AF122" i="3" s="1"/>
  <c r="AI44" i="1"/>
  <c r="BN11" i="1"/>
  <c r="BW20" i="1"/>
  <c r="CI35" i="1"/>
  <c r="BQ65" i="1"/>
  <c r="CC10" i="1"/>
  <c r="BP44" i="1"/>
  <c r="BE17" i="1"/>
  <c r="AA102" i="1"/>
  <c r="AA101" i="1"/>
  <c r="BI101" i="1"/>
  <c r="AC16" i="1"/>
  <c r="AJ16" i="1" s="1"/>
  <c r="AC15" i="1"/>
  <c r="AJ15" i="1" s="1"/>
  <c r="BK15" i="1"/>
  <c r="AC4" i="1"/>
  <c r="AJ4" i="1" s="1"/>
  <c r="AC3" i="1"/>
  <c r="AJ3" i="1" s="1"/>
  <c r="BK3" i="1"/>
  <c r="BI83" i="1"/>
  <c r="AA83" i="1"/>
  <c r="AA84" i="1"/>
  <c r="AC61" i="1"/>
  <c r="AC62" i="1"/>
  <c r="AJ62" i="1" s="1"/>
  <c r="BI80" i="1"/>
  <c r="AV92" i="1"/>
  <c r="AV91" i="1"/>
  <c r="BC91" i="1" s="1"/>
  <c r="CN91" i="1" s="1"/>
  <c r="AB62" i="1"/>
  <c r="BK61" i="1"/>
  <c r="AB61" i="1"/>
  <c r="BJ61" i="1"/>
  <c r="CK80" i="1"/>
  <c r="AE87" i="3" s="1"/>
  <c r="AI76" i="1"/>
  <c r="BI97" i="1"/>
  <c r="BH97" i="1"/>
  <c r="M111" i="5" s="1"/>
  <c r="Z98" i="1"/>
  <c r="AG98" i="1" s="1"/>
  <c r="Z97" i="1"/>
  <c r="AI85" i="1"/>
  <c r="BW85" i="1" s="1"/>
  <c r="BQ85" i="1"/>
  <c r="BP85" i="1"/>
  <c r="CK84" i="1"/>
  <c r="AE91" i="3" s="1"/>
  <c r="AN38" i="5"/>
  <c r="BD10" i="1"/>
  <c r="CN10" i="1" s="1"/>
  <c r="CI66" i="1"/>
  <c r="AV80" i="1"/>
  <c r="BC80" i="1" s="1"/>
  <c r="AV79" i="1"/>
  <c r="BC79" i="1" s="1"/>
  <c r="CN79" i="1" s="1"/>
  <c r="BQ39" i="1"/>
  <c r="CG100" i="1"/>
  <c r="L113" i="3"/>
  <c r="BV64" i="1"/>
  <c r="O75" i="3"/>
  <c r="CM62" i="1"/>
  <c r="CI70" i="1"/>
  <c r="AQ71" i="1"/>
  <c r="V71" i="1" s="1"/>
  <c r="CC14" i="1"/>
  <c r="P113" i="3"/>
  <c r="AH4" i="1"/>
  <c r="BP4" i="1"/>
  <c r="BO4" i="1"/>
  <c r="CH33" i="1"/>
  <c r="P110" i="3"/>
  <c r="Q110" i="3" s="1"/>
  <c r="R110" i="3" s="1"/>
  <c r="BV20" i="1"/>
  <c r="AB72" i="3"/>
  <c r="AX93" i="1"/>
  <c r="BE93" i="1" s="1"/>
  <c r="AX94" i="1"/>
  <c r="BE94" i="1" s="1"/>
  <c r="BV30" i="1"/>
  <c r="BK106" i="1"/>
  <c r="AI106" i="1"/>
  <c r="BW106" i="1" s="1"/>
  <c r="BJ106" i="1"/>
  <c r="AJ104" i="7"/>
  <c r="AJ85" i="7"/>
  <c r="AQ12" i="1"/>
  <c r="V12" i="1" s="1"/>
  <c r="BQ7" i="1"/>
  <c r="BV50" i="1"/>
  <c r="CH13" i="1"/>
  <c r="AJ17" i="1"/>
  <c r="AN53" i="5"/>
  <c r="Y47" i="5"/>
  <c r="AM38" i="5"/>
  <c r="AP23" i="5"/>
  <c r="AB78" i="3"/>
  <c r="AA97" i="3"/>
  <c r="BK10" i="1"/>
  <c r="L109" i="3"/>
  <c r="CI29" i="1"/>
  <c r="BD61" i="1"/>
  <c r="CO61" i="1" s="1"/>
  <c r="BP76" i="1"/>
  <c r="AF3" i="5"/>
  <c r="AC72" i="5"/>
  <c r="BC82" i="1"/>
  <c r="CA83" i="1"/>
  <c r="CF102" i="1"/>
  <c r="BB102" i="1"/>
  <c r="CL102" i="1" s="1"/>
  <c r="AA97" i="1"/>
  <c r="AH97" i="1" s="1"/>
  <c r="BV97" i="1" s="1"/>
  <c r="AA98" i="1"/>
  <c r="AW5" i="1"/>
  <c r="AW6" i="1"/>
  <c r="BD6" i="1" s="1"/>
  <c r="AQ99" i="1"/>
  <c r="V99" i="1" s="1"/>
  <c r="J75" i="3"/>
  <c r="P10" i="3"/>
  <c r="CN32" i="1"/>
  <c r="BC6" i="1"/>
  <c r="AI58" i="1"/>
  <c r="BP58" i="1"/>
  <c r="BU106" i="1"/>
  <c r="Y33" i="3"/>
  <c r="X33" i="3"/>
  <c r="W33" i="3"/>
  <c r="K72" i="3"/>
  <c r="L3" i="3"/>
  <c r="AW77" i="1"/>
  <c r="BD77" i="1" s="1"/>
  <c r="CO77" i="1" s="1"/>
  <c r="AW78" i="1"/>
  <c r="BD78" i="1" s="1"/>
  <c r="CN78" i="1" s="1"/>
  <c r="AA73" i="1"/>
  <c r="AA74" i="1"/>
  <c r="AG91" i="1"/>
  <c r="BU91" i="1" s="1"/>
  <c r="BN91" i="1"/>
  <c r="K105" i="5" s="1"/>
  <c r="L105" i="5" s="1"/>
  <c r="CO64" i="1"/>
  <c r="BE86" i="1"/>
  <c r="CO86" i="1" s="1"/>
  <c r="BQ8" i="1"/>
  <c r="AI8" i="1"/>
  <c r="BW8" i="1" s="1"/>
  <c r="AB9" i="1"/>
  <c r="AB10" i="1"/>
  <c r="AI10" i="1" s="1"/>
  <c r="BJ9" i="1"/>
  <c r="CA79" i="1"/>
  <c r="AE75" i="3"/>
  <c r="BK14" i="1"/>
  <c r="BS102" i="1"/>
  <c r="BB74" i="1"/>
  <c r="CF74" i="1"/>
  <c r="AA81" i="5" s="1"/>
  <c r="AB81" i="5" s="1"/>
  <c r="V78" i="1"/>
  <c r="AH6" i="1"/>
  <c r="BU6" i="1" s="1"/>
  <c r="BJ100" i="1"/>
  <c r="AM20" i="5"/>
  <c r="AO20" i="5"/>
  <c r="AJ88" i="7"/>
  <c r="AP83" i="1"/>
  <c r="U83" i="1" s="1"/>
  <c r="BJ83" i="1" s="1"/>
  <c r="BU8" i="1"/>
  <c r="AN17" i="5"/>
  <c r="AO17" i="5"/>
  <c r="AM17" i="5"/>
  <c r="AB81" i="1"/>
  <c r="BP81" i="1" s="1"/>
  <c r="AB82" i="1"/>
  <c r="BP82" i="1" s="1"/>
  <c r="BU16" i="1"/>
  <c r="AA71" i="1"/>
  <c r="BO71" i="1" s="1"/>
  <c r="AA72" i="1"/>
  <c r="BO72" i="1" s="1"/>
  <c r="AX15" i="1"/>
  <c r="CI15" i="1" s="1"/>
  <c r="AX16" i="1"/>
  <c r="BE16" i="1" s="1"/>
  <c r="AJ78" i="7"/>
  <c r="AJ97" i="7"/>
  <c r="AQ5" i="1"/>
  <c r="V5" i="1" s="1"/>
  <c r="BJ81" i="1"/>
  <c r="BI82" i="1"/>
  <c r="CF97" i="1"/>
  <c r="AA111" i="5" s="1"/>
  <c r="AB111" i="5" s="1"/>
  <c r="BO12" i="1"/>
  <c r="AG12" i="1"/>
  <c r="AW81" i="1"/>
  <c r="CH81" i="1" s="1"/>
  <c r="AW82" i="1"/>
  <c r="BD82" i="1" s="1"/>
  <c r="CC13" i="1"/>
  <c r="AX13" i="1"/>
  <c r="BE13" i="1" s="1"/>
  <c r="AX14" i="1"/>
  <c r="BE14" i="1" s="1"/>
  <c r="AI16" i="1"/>
  <c r="BI71" i="1"/>
  <c r="M74" i="3"/>
  <c r="AQ82" i="1"/>
  <c r="AH81" i="1"/>
  <c r="BV81" i="1" s="1"/>
  <c r="Z79" i="1"/>
  <c r="AG79" i="1" s="1"/>
  <c r="BU79" i="1" s="1"/>
  <c r="BH79" i="1"/>
  <c r="J86" i="5" s="1"/>
  <c r="BI79" i="1"/>
  <c r="Z80" i="1"/>
  <c r="CA80" i="1"/>
  <c r="CI50" i="1"/>
  <c r="CL98" i="1"/>
  <c r="AE112" i="5" s="1"/>
  <c r="X27" i="5"/>
  <c r="BK40" i="1"/>
  <c r="AI40" i="1"/>
  <c r="BW40" i="1" s="1"/>
  <c r="CM94" i="1"/>
  <c r="CC61" i="1"/>
  <c r="AF72" i="3"/>
  <c r="BI102" i="1"/>
  <c r="Z76" i="3"/>
  <c r="AB5" i="1"/>
  <c r="AB6" i="1"/>
  <c r="BP6" i="1" s="1"/>
  <c r="BK22" i="1"/>
  <c r="AJ103" i="7"/>
  <c r="AJ84" i="7"/>
  <c r="AQ11" i="1"/>
  <c r="M75" i="3"/>
  <c r="AW95" i="1"/>
  <c r="AW96" i="1"/>
  <c r="AI57" i="1"/>
  <c r="BW57" i="1" s="1"/>
  <c r="CN106" i="1"/>
  <c r="J74" i="3"/>
  <c r="AB77" i="1"/>
  <c r="AI77" i="1" s="1"/>
  <c r="BW77" i="1" s="1"/>
  <c r="AB78" i="1"/>
  <c r="BP78" i="1" s="1"/>
  <c r="CI30" i="1"/>
  <c r="BE30" i="1"/>
  <c r="CO30" i="1" s="1"/>
  <c r="CM100" i="1"/>
  <c r="CL100" i="1"/>
  <c r="AE114" i="5" s="1"/>
  <c r="AF114" i="5" s="1"/>
  <c r="AQ89" i="1"/>
  <c r="V89" i="1" s="1"/>
  <c r="BU30" i="1"/>
  <c r="Q63" i="3"/>
  <c r="R63" i="3" s="1"/>
  <c r="AH82" i="1"/>
  <c r="CO18" i="1"/>
  <c r="CK102" i="1"/>
  <c r="AE116" i="3" s="1"/>
  <c r="BD14" i="1"/>
  <c r="CF98" i="1"/>
  <c r="BJ77" i="1"/>
  <c r="AI66" i="1"/>
  <c r="BV66" i="1" s="1"/>
  <c r="BQ66" i="1"/>
  <c r="BP66" i="1"/>
  <c r="BP3" i="1"/>
  <c r="BO3" i="1"/>
  <c r="AO53" i="5"/>
  <c r="AM58" i="5"/>
  <c r="AE124" i="5"/>
  <c r="AD97" i="3"/>
  <c r="CI49" i="1"/>
  <c r="AE73" i="3"/>
  <c r="CG99" i="1"/>
  <c r="P114" i="3"/>
  <c r="Q114" i="3" s="1"/>
  <c r="BD62" i="1"/>
  <c r="CN62" i="1" s="1"/>
  <c r="L78" i="3"/>
  <c r="BE57" i="1"/>
  <c r="CN50" i="1"/>
  <c r="CI88" i="1"/>
  <c r="AW11" i="1"/>
  <c r="CH11" i="1" s="1"/>
  <c r="AW12" i="1"/>
  <c r="CH12" i="1" s="1"/>
  <c r="CI65" i="1"/>
  <c r="BU76" i="1"/>
  <c r="BT76" i="1"/>
  <c r="O83" i="5" s="1"/>
  <c r="AJ107" i="7"/>
  <c r="AP101" i="1"/>
  <c r="CB81" i="1"/>
  <c r="BB101" i="1"/>
  <c r="CM101" i="1" s="1"/>
  <c r="AV98" i="1"/>
  <c r="CG98" i="1" s="1"/>
  <c r="AV97" i="1"/>
  <c r="AP73" i="1"/>
  <c r="U73" i="1" s="1"/>
  <c r="AQ81" i="1"/>
  <c r="CC81" i="1" s="1"/>
  <c r="BU40" i="1"/>
  <c r="CG82" i="1"/>
  <c r="P3" i="3"/>
  <c r="N72" i="3"/>
  <c r="AV74" i="1"/>
  <c r="CG74" i="1" s="1"/>
  <c r="AV73" i="1"/>
  <c r="BC73" i="1" s="1"/>
  <c r="CN73" i="1" s="1"/>
  <c r="CN86" i="1"/>
  <c r="BN92" i="1"/>
  <c r="AG92" i="1"/>
  <c r="AI25" i="1"/>
  <c r="BW25" i="1" s="1"/>
  <c r="BP25" i="1"/>
  <c r="BQ54" i="1"/>
  <c r="Z100" i="3"/>
  <c r="CI64" i="1"/>
  <c r="CL12" i="1"/>
  <c r="AF12" i="3" s="1"/>
  <c r="AG12" i="3" s="1"/>
  <c r="AH12" i="3" s="1"/>
  <c r="AI12" i="3" s="1"/>
  <c r="BW70" i="1"/>
  <c r="CA73" i="1"/>
  <c r="AQ96" i="1"/>
  <c r="CC96" i="1" s="1"/>
  <c r="BJ5" i="1"/>
  <c r="AH77" i="1"/>
  <c r="BV77" i="1" s="1"/>
  <c r="AH96" i="1"/>
  <c r="BU96" i="1" s="1"/>
  <c r="CG89" i="1"/>
  <c r="AA73" i="5"/>
  <c r="BC72" i="1"/>
  <c r="CC102" i="1"/>
  <c r="AA99" i="1"/>
  <c r="AH99" i="1" s="1"/>
  <c r="BV99" i="1" s="1"/>
  <c r="AA100" i="1"/>
  <c r="BI99" i="1"/>
  <c r="AA80" i="1"/>
  <c r="AA79" i="1"/>
  <c r="AJ89" i="7"/>
  <c r="AP84" i="1"/>
  <c r="U84" i="1" s="1"/>
  <c r="AC13" i="1"/>
  <c r="AJ13" i="1" s="1"/>
  <c r="AC14" i="1"/>
  <c r="AJ14" i="1" s="1"/>
  <c r="AQ95" i="1"/>
  <c r="V95" i="1" s="1"/>
  <c r="BN71" i="1"/>
  <c r="N78" i="5" s="1"/>
  <c r="BT78" i="1"/>
  <c r="O85" i="5" s="1"/>
  <c r="AN58" i="5"/>
  <c r="M124" i="3"/>
  <c r="AG3" i="3"/>
  <c r="AC124" i="3"/>
  <c r="AC126" i="3" s="1"/>
  <c r="AD123" i="3"/>
  <c r="AP97" i="1"/>
  <c r="AV102" i="1"/>
  <c r="CG102" i="1" s="1"/>
  <c r="AV101" i="1"/>
  <c r="CG101" i="1" s="1"/>
  <c r="CG72" i="1"/>
  <c r="BU88" i="1"/>
  <c r="CA101" i="1"/>
  <c r="AA73" i="3"/>
  <c r="AB103" i="3"/>
  <c r="AP91" i="1"/>
  <c r="U91" i="1" s="1"/>
  <c r="CH93" i="1"/>
  <c r="BB91" i="1"/>
  <c r="CM91" i="1" s="1"/>
  <c r="CF91" i="1"/>
  <c r="BN12" i="1"/>
  <c r="AM30" i="3"/>
  <c r="AN30" i="3"/>
  <c r="AO30" i="3"/>
  <c r="Z99" i="3"/>
  <c r="AC75" i="1"/>
  <c r="AJ75" i="1" s="1"/>
  <c r="AC76" i="1"/>
  <c r="AJ76" i="1" s="1"/>
  <c r="CG90" i="1"/>
  <c r="AI26" i="1"/>
  <c r="BV26" i="1" s="1"/>
  <c r="BP26" i="1"/>
  <c r="AC100" i="3"/>
  <c r="AI94" i="1"/>
  <c r="BV94" i="1" s="1"/>
  <c r="AC33" i="1"/>
  <c r="BQ33" i="1" s="1"/>
  <c r="AC34" i="1"/>
  <c r="AJ34" i="1" s="1"/>
  <c r="CC3" i="1"/>
  <c r="BB80" i="1"/>
  <c r="CL80" i="1" s="1"/>
  <c r="AI4" i="1"/>
  <c r="AA75" i="3"/>
  <c r="AH12" i="1"/>
  <c r="BI12" i="1"/>
  <c r="BC95" i="1"/>
  <c r="CN95" i="1" s="1"/>
  <c r="AP80" i="1"/>
  <c r="U80" i="1" s="1"/>
  <c r="BJ80" i="1" s="1"/>
  <c r="BB73" i="1"/>
  <c r="CM73" i="1" s="1"/>
  <c r="CF73" i="1"/>
  <c r="AH95" i="1"/>
  <c r="BV95" i="1" s="1"/>
  <c r="BK33" i="1"/>
  <c r="AA98" i="3"/>
  <c r="AE123" i="3"/>
  <c r="CO40" i="1"/>
  <c r="AA72" i="3"/>
  <c r="BU50" i="1"/>
  <c r="O73" i="3"/>
  <c r="U99" i="1"/>
  <c r="BJ99" i="1" s="1"/>
  <c r="BC89" i="1"/>
  <c r="CN89" i="1" s="1"/>
  <c r="BW54" i="1"/>
  <c r="BQ43" i="1"/>
  <c r="CM96" i="1"/>
  <c r="Z72" i="5"/>
  <c r="Z76" i="5" s="1"/>
  <c r="U102" i="1"/>
  <c r="BQ29" i="1"/>
  <c r="AP79" i="1"/>
  <c r="U79" i="1" s="1"/>
  <c r="BP33" i="1"/>
  <c r="CG5" i="1"/>
  <c r="BP94" i="1"/>
  <c r="BO95" i="1"/>
  <c r="CI18" i="1"/>
  <c r="BV36" i="1"/>
  <c r="BB92" i="1"/>
  <c r="CF92" i="1"/>
  <c r="BV70" i="1"/>
  <c r="BU70" i="1"/>
  <c r="CI36" i="1"/>
  <c r="BQ53" i="1"/>
  <c r="AX9" i="1"/>
  <c r="AX10" i="1"/>
  <c r="CI10" i="1" s="1"/>
  <c r="BE44" i="1"/>
  <c r="CO44" i="1" s="1"/>
  <c r="AG71" i="1"/>
  <c r="BU71" i="1" s="1"/>
  <c r="CH94" i="1"/>
  <c r="BD94" i="1"/>
  <c r="AW89" i="1"/>
  <c r="BD89" i="1" s="1"/>
  <c r="CO89" i="1" s="1"/>
  <c r="AW90" i="1"/>
  <c r="CN8" i="1"/>
  <c r="AX75" i="1"/>
  <c r="AX76" i="1"/>
  <c r="CC75" i="1"/>
  <c r="CM90" i="1"/>
  <c r="CH14" i="1"/>
  <c r="P6" i="3"/>
  <c r="BO89" i="1"/>
  <c r="BU36" i="1"/>
  <c r="U82" i="1"/>
  <c r="BJ82" i="1" s="1"/>
  <c r="AX34" i="1"/>
  <c r="BE34" i="1" s="1"/>
  <c r="AX33" i="1"/>
  <c r="CI33" i="1" s="1"/>
  <c r="AD75" i="3"/>
  <c r="BD3" i="1"/>
  <c r="CO3" i="1" s="1"/>
  <c r="CC78" i="1"/>
  <c r="CC33" i="1"/>
  <c r="BT90" i="1"/>
  <c r="BS90" i="1"/>
  <c r="O104" i="3" s="1"/>
  <c r="AG102" i="1"/>
  <c r="BT102" i="1" s="1"/>
  <c r="BC12" i="1"/>
  <c r="CG96" i="1"/>
  <c r="AP98" i="1"/>
  <c r="U98" i="1" s="1"/>
  <c r="BB97" i="1"/>
  <c r="CM97" i="1" s="1"/>
  <c r="AC32" i="1"/>
  <c r="AC31" i="1"/>
  <c r="BK31" i="1"/>
  <c r="K73" i="3"/>
  <c r="AD74" i="3"/>
  <c r="AI34" i="1"/>
  <c r="AB3" i="5"/>
  <c r="CC74" i="1"/>
  <c r="AW100" i="1"/>
  <c r="CH100" i="1" s="1"/>
  <c r="AW99" i="1"/>
  <c r="BU34" i="1"/>
  <c r="AF73" i="3"/>
  <c r="AD73" i="5"/>
  <c r="AV84" i="1"/>
  <c r="AV83" i="1"/>
  <c r="BC83" i="1" s="1"/>
  <c r="CN83" i="1" s="1"/>
  <c r="AX61" i="1"/>
  <c r="BE61" i="1" s="1"/>
  <c r="AX62" i="1"/>
  <c r="BE69" i="1"/>
  <c r="AW71" i="1"/>
  <c r="CH71" i="1" s="1"/>
  <c r="AW72" i="1"/>
  <c r="CH72" i="1" s="1"/>
  <c r="Z83" i="1"/>
  <c r="Z84" i="1"/>
  <c r="BH83" i="1"/>
  <c r="M90" i="5" s="1"/>
  <c r="BU94" i="1"/>
  <c r="CN66" i="1"/>
  <c r="T84" i="1"/>
  <c r="T91" i="1"/>
  <c r="CA91" i="1"/>
  <c r="CH16" i="1"/>
  <c r="BD16" i="1"/>
  <c r="BC77" i="1"/>
  <c r="CN77" i="1" s="1"/>
  <c r="AQ77" i="1"/>
  <c r="V77" i="1" s="1"/>
  <c r="AG72" i="1"/>
  <c r="BN72" i="1"/>
  <c r="K79" i="5" s="1"/>
  <c r="L79" i="5" s="1"/>
  <c r="BP15" i="1"/>
  <c r="AQ100" i="1"/>
  <c r="CC100" i="1" s="1"/>
  <c r="O74" i="5"/>
  <c r="AX4" i="1"/>
  <c r="BE4" i="1" s="1"/>
  <c r="AX3" i="1"/>
  <c r="BE3" i="1" s="1"/>
  <c r="BS84" i="1"/>
  <c r="BD4" i="1"/>
  <c r="BI73" i="1"/>
  <c r="BH73" i="1"/>
  <c r="M80" i="5" s="1"/>
  <c r="Z73" i="1"/>
  <c r="Z74" i="1"/>
  <c r="BD34" i="1"/>
  <c r="CN76" i="1"/>
  <c r="AI86" i="1"/>
  <c r="BV86" i="1" s="1"/>
  <c r="BQ86" i="1"/>
  <c r="BP86" i="1"/>
  <c r="BH98" i="1"/>
  <c r="AC49" i="1"/>
  <c r="BQ49" i="1" s="1"/>
  <c r="AC50" i="1"/>
  <c r="BK49" i="1"/>
  <c r="N73" i="3"/>
  <c r="P4" i="3"/>
  <c r="BK25" i="1"/>
  <c r="AC25" i="1"/>
  <c r="BQ25" i="1" s="1"/>
  <c r="AC26" i="1"/>
  <c r="AJ26" i="1" s="1"/>
  <c r="J72" i="5"/>
  <c r="AO94" i="5"/>
  <c r="AN94" i="5"/>
  <c r="X61" i="5"/>
  <c r="X51" i="5"/>
  <c r="AP28" i="3"/>
  <c r="X59" i="3"/>
  <c r="W59" i="3"/>
  <c r="Y59" i="3"/>
  <c r="W25" i="5"/>
  <c r="Y25" i="5"/>
  <c r="X25" i="5"/>
  <c r="AP118" i="3"/>
  <c r="AP94" i="3"/>
  <c r="O98" i="3"/>
  <c r="AP82" i="3"/>
  <c r="W47" i="5"/>
  <c r="X69" i="5"/>
  <c r="AP48" i="5"/>
  <c r="W69" i="5"/>
  <c r="W30" i="3"/>
  <c r="Y30" i="3"/>
  <c r="X30" i="3"/>
  <c r="AM28" i="5"/>
  <c r="AN28" i="5"/>
  <c r="AO28" i="5"/>
  <c r="Y40" i="3"/>
  <c r="X40" i="3"/>
  <c r="W40" i="3"/>
  <c r="X29" i="3"/>
  <c r="Y29" i="3"/>
  <c r="W29" i="3"/>
  <c r="X68" i="5"/>
  <c r="W68" i="5"/>
  <c r="Y68" i="5"/>
  <c r="Y93" i="3"/>
  <c r="X93" i="3"/>
  <c r="W93" i="3"/>
  <c r="Y62" i="3"/>
  <c r="W62" i="3"/>
  <c r="X62" i="3"/>
  <c r="AM69" i="5"/>
  <c r="AO69" i="5"/>
  <c r="AN69" i="5"/>
  <c r="Y28" i="3"/>
  <c r="X28" i="3"/>
  <c r="W28" i="3"/>
  <c r="W53" i="3"/>
  <c r="X53" i="3"/>
  <c r="Y53" i="3"/>
  <c r="AM65" i="5"/>
  <c r="AO65" i="5"/>
  <c r="AN65" i="5"/>
  <c r="W66" i="3"/>
  <c r="Y66" i="3"/>
  <c r="X66" i="3"/>
  <c r="Y38" i="3"/>
  <c r="X38" i="3"/>
  <c r="W38" i="3"/>
  <c r="X65" i="3"/>
  <c r="W65" i="3"/>
  <c r="Y65" i="3"/>
  <c r="W92" i="3"/>
  <c r="Y92" i="3"/>
  <c r="X92" i="3"/>
  <c r="Y26" i="5"/>
  <c r="X26" i="5"/>
  <c r="W26" i="5"/>
  <c r="X26" i="3"/>
  <c r="W26" i="3"/>
  <c r="Y26" i="3"/>
  <c r="Y56" i="3"/>
  <c r="X56" i="3"/>
  <c r="W56" i="3"/>
  <c r="AM64" i="5"/>
  <c r="AO21" i="5"/>
  <c r="AM21" i="5"/>
  <c r="AN21" i="5"/>
  <c r="W42" i="3"/>
  <c r="Y42" i="3"/>
  <c r="X42" i="3"/>
  <c r="AN24" i="5"/>
  <c r="AM24" i="5"/>
  <c r="AO24" i="5"/>
  <c r="AM93" i="5"/>
  <c r="AO93" i="5"/>
  <c r="AN93" i="5"/>
  <c r="AP93" i="3"/>
  <c r="AO22" i="5"/>
  <c r="AN22" i="5"/>
  <c r="AM22" i="5"/>
  <c r="AO42" i="5"/>
  <c r="AM42" i="5"/>
  <c r="AN42" i="5"/>
  <c r="W8" i="5"/>
  <c r="Y8" i="5"/>
  <c r="X8" i="5"/>
  <c r="Y43" i="3"/>
  <c r="X43" i="3"/>
  <c r="W43" i="3"/>
  <c r="L105" i="3"/>
  <c r="AP120" i="3"/>
  <c r="AO51" i="5"/>
  <c r="AN51" i="5"/>
  <c r="AM51" i="5"/>
  <c r="Y54" i="3"/>
  <c r="X54" i="3"/>
  <c r="W54" i="3"/>
  <c r="X21" i="3"/>
  <c r="Y21" i="3"/>
  <c r="W21" i="3"/>
  <c r="AO50" i="5"/>
  <c r="AN50" i="5"/>
  <c r="AM50" i="5"/>
  <c r="AM55" i="5"/>
  <c r="AO55" i="5"/>
  <c r="AN55" i="5"/>
  <c r="AO26" i="5"/>
  <c r="AN26" i="5"/>
  <c r="AM26" i="5"/>
  <c r="X44" i="3"/>
  <c r="Y44" i="3"/>
  <c r="W44" i="3"/>
  <c r="Y118" i="3"/>
  <c r="W118" i="3"/>
  <c r="X118" i="3"/>
  <c r="AM36" i="5"/>
  <c r="AO36" i="5"/>
  <c r="AN36" i="5"/>
  <c r="Y70" i="3"/>
  <c r="X70" i="3"/>
  <c r="W70" i="3"/>
  <c r="K98" i="3"/>
  <c r="AP92" i="3"/>
  <c r="AP52" i="3"/>
  <c r="Y119" i="3"/>
  <c r="X119" i="3"/>
  <c r="W119" i="3"/>
  <c r="W37" i="3"/>
  <c r="X37" i="3"/>
  <c r="Y37" i="3"/>
  <c r="X36" i="3"/>
  <c r="Y36" i="3"/>
  <c r="W36" i="3"/>
  <c r="AO92" i="5"/>
  <c r="AN92" i="5"/>
  <c r="AM92" i="5"/>
  <c r="W22" i="3"/>
  <c r="X22" i="3"/>
  <c r="Y22" i="3"/>
  <c r="P105" i="3"/>
  <c r="AN52" i="5"/>
  <c r="AM52" i="5"/>
  <c r="AO52" i="5"/>
  <c r="O97" i="5"/>
  <c r="J123" i="5"/>
  <c r="AP51" i="3"/>
  <c r="AP22" i="3"/>
  <c r="Y20" i="3"/>
  <c r="X20" i="3"/>
  <c r="W20" i="3"/>
  <c r="O124" i="5"/>
  <c r="X120" i="3"/>
  <c r="W120" i="3"/>
  <c r="Y120" i="3"/>
  <c r="L112" i="3"/>
  <c r="Y24" i="3"/>
  <c r="X24" i="3"/>
  <c r="W24" i="3"/>
  <c r="Y55" i="5"/>
  <c r="X55" i="5"/>
  <c r="W55" i="5"/>
  <c r="N98" i="3"/>
  <c r="P112" i="3"/>
  <c r="W19" i="5"/>
  <c r="Y19" i="5"/>
  <c r="X19" i="5"/>
  <c r="M123" i="5"/>
  <c r="X52" i="3"/>
  <c r="Y52" i="3"/>
  <c r="W52" i="3"/>
  <c r="AP119" i="3"/>
  <c r="AP69" i="3"/>
  <c r="AP55" i="3"/>
  <c r="O30" i="19" l="1"/>
  <c r="H54" i="19"/>
  <c r="D30" i="19"/>
  <c r="M30" i="19"/>
  <c r="G41" i="19"/>
  <c r="F30" i="19"/>
  <c r="I54" i="19"/>
  <c r="J65" i="19"/>
  <c r="G30" i="19"/>
  <c r="P30" i="19"/>
  <c r="P41" i="19"/>
  <c r="R30" i="19"/>
  <c r="E54" i="19"/>
  <c r="S30" i="19"/>
  <c r="S6" i="19" s="1"/>
  <c r="L54" i="19"/>
  <c r="O30" i="18"/>
  <c r="K54" i="19"/>
  <c r="N54" i="19"/>
  <c r="N6" i="19" s="1"/>
  <c r="G54" i="19"/>
  <c r="G6" i="19" s="1"/>
  <c r="D30" i="18"/>
  <c r="AP107" i="5"/>
  <c r="M54" i="19"/>
  <c r="P54" i="19"/>
  <c r="P6" i="19" s="1"/>
  <c r="O54" i="19"/>
  <c r="O6" i="19" s="1"/>
  <c r="Q30" i="19"/>
  <c r="L30" i="19"/>
  <c r="E30" i="19"/>
  <c r="E6" i="19" s="1"/>
  <c r="I30" i="18"/>
  <c r="H54" i="18"/>
  <c r="J54" i="19"/>
  <c r="J6" i="19" s="1"/>
  <c r="I30" i="19"/>
  <c r="I6" i="19" s="1"/>
  <c r="C30" i="19"/>
  <c r="Q54" i="19"/>
  <c r="P65" i="19"/>
  <c r="J46" i="19"/>
  <c r="R54" i="19"/>
  <c r="R6" i="19" s="1"/>
  <c r="C54" i="19"/>
  <c r="K30" i="19"/>
  <c r="D65" i="19"/>
  <c r="I70" i="19"/>
  <c r="N70" i="19"/>
  <c r="Q70" i="19"/>
  <c r="P46" i="19"/>
  <c r="E70" i="19"/>
  <c r="F46" i="19"/>
  <c r="R46" i="19"/>
  <c r="P89" i="5"/>
  <c r="C70" i="19"/>
  <c r="M70" i="19"/>
  <c r="D70" i="19"/>
  <c r="I46" i="19"/>
  <c r="C46" i="19"/>
  <c r="R70" i="18"/>
  <c r="O46" i="19"/>
  <c r="O70" i="19"/>
  <c r="I46" i="18"/>
  <c r="I22" i="18" s="1"/>
  <c r="S70" i="19"/>
  <c r="E46" i="19"/>
  <c r="S46" i="18"/>
  <c r="Q46" i="18"/>
  <c r="D46" i="19"/>
  <c r="Q46" i="19"/>
  <c r="L46" i="19"/>
  <c r="M46" i="19"/>
  <c r="L70" i="19"/>
  <c r="D23" i="15"/>
  <c r="G23" i="15" s="1"/>
  <c r="H23" i="15" s="1"/>
  <c r="I23" i="15" s="1"/>
  <c r="D46" i="18"/>
  <c r="D70" i="18"/>
  <c r="C46" i="18"/>
  <c r="N46" i="18"/>
  <c r="K70" i="19"/>
  <c r="F70" i="19"/>
  <c r="K46" i="19"/>
  <c r="J70" i="19"/>
  <c r="H70" i="18"/>
  <c r="L70" i="18"/>
  <c r="F70" i="18"/>
  <c r="Y61" i="5"/>
  <c r="AI61" i="3"/>
  <c r="N46" i="19"/>
  <c r="G46" i="19"/>
  <c r="S46" i="19"/>
  <c r="S22" i="19" s="1"/>
  <c r="R70" i="19"/>
  <c r="K46" i="18"/>
  <c r="G46" i="18"/>
  <c r="N70" i="18"/>
  <c r="Q70" i="18"/>
  <c r="M70" i="18"/>
  <c r="P70" i="19"/>
  <c r="H70" i="19"/>
  <c r="G70" i="19"/>
  <c r="I70" i="18"/>
  <c r="O46" i="18"/>
  <c r="H41" i="19"/>
  <c r="S41" i="19"/>
  <c r="J41" i="19"/>
  <c r="J17" i="19" s="1"/>
  <c r="Q65" i="19"/>
  <c r="D41" i="19"/>
  <c r="AP64" i="3"/>
  <c r="I41" i="19"/>
  <c r="I17" i="19" s="1"/>
  <c r="C41" i="19"/>
  <c r="C17" i="19" s="1"/>
  <c r="S65" i="19"/>
  <c r="H65" i="19"/>
  <c r="R65" i="19"/>
  <c r="M41" i="19"/>
  <c r="K65" i="19"/>
  <c r="E65" i="19"/>
  <c r="M65" i="19"/>
  <c r="K41" i="19"/>
  <c r="AP70" i="5"/>
  <c r="L41" i="19"/>
  <c r="AP26" i="3"/>
  <c r="L65" i="19"/>
  <c r="X92" i="5"/>
  <c r="G65" i="19"/>
  <c r="G17" i="19" s="1"/>
  <c r="E41" i="19"/>
  <c r="N65" i="19"/>
  <c r="O41" i="19"/>
  <c r="O17" i="19" s="1"/>
  <c r="D54" i="18"/>
  <c r="L54" i="18"/>
  <c r="C30" i="18"/>
  <c r="S30" i="18"/>
  <c r="G30" i="18"/>
  <c r="Q54" i="18"/>
  <c r="F30" i="18"/>
  <c r="P30" i="18"/>
  <c r="AA74" i="5"/>
  <c r="I54" i="18"/>
  <c r="I6" i="18" s="1"/>
  <c r="I12" i="15"/>
  <c r="J61" i="18" s="1"/>
  <c r="L12" i="15"/>
  <c r="I13" i="15"/>
  <c r="L13" i="15"/>
  <c r="I18" i="15"/>
  <c r="Q67" i="18" s="1"/>
  <c r="L18" i="15"/>
  <c r="I15" i="15"/>
  <c r="G40" i="18" s="1"/>
  <c r="L15" i="15"/>
  <c r="I11" i="16"/>
  <c r="I16" i="15"/>
  <c r="N41" i="18" s="1"/>
  <c r="L16" i="15"/>
  <c r="L46" i="18"/>
  <c r="L22" i="18" s="1"/>
  <c r="C70" i="18"/>
  <c r="F54" i="18"/>
  <c r="M46" i="18"/>
  <c r="J46" i="18"/>
  <c r="H46" i="18"/>
  <c r="K70" i="18"/>
  <c r="AP41" i="3"/>
  <c r="Q41" i="19"/>
  <c r="R41" i="19"/>
  <c r="I8" i="15"/>
  <c r="C33" i="18" s="1"/>
  <c r="L8" i="15"/>
  <c r="I13" i="16"/>
  <c r="H38" i="19" s="1"/>
  <c r="I11" i="15"/>
  <c r="Q60" i="18" s="1"/>
  <c r="L11" i="15"/>
  <c r="I12" i="16"/>
  <c r="R61" i="19" s="1"/>
  <c r="E46" i="18"/>
  <c r="E22" i="18" s="1"/>
  <c r="I22" i="15"/>
  <c r="R71" i="18" s="1"/>
  <c r="L22" i="15"/>
  <c r="J70" i="18"/>
  <c r="G70" i="18"/>
  <c r="P46" i="18"/>
  <c r="S70" i="18"/>
  <c r="I20" i="15"/>
  <c r="L20" i="15"/>
  <c r="N41" i="19"/>
  <c r="F41" i="19"/>
  <c r="F17" i="19" s="1"/>
  <c r="M30" i="18"/>
  <c r="I9" i="15"/>
  <c r="R58" i="18" s="1"/>
  <c r="L9" i="15"/>
  <c r="O70" i="18"/>
  <c r="D24" i="15"/>
  <c r="G24" i="15" s="1"/>
  <c r="H24" i="15" s="1"/>
  <c r="D17" i="15"/>
  <c r="G17" i="15" s="1"/>
  <c r="H17" i="15" s="1"/>
  <c r="R46" i="18"/>
  <c r="F46" i="18"/>
  <c r="P70" i="18"/>
  <c r="I14" i="15"/>
  <c r="F63" i="18" s="1"/>
  <c r="L14" i="15"/>
  <c r="G54" i="18"/>
  <c r="S54" i="18"/>
  <c r="Q30" i="18"/>
  <c r="M54" i="18"/>
  <c r="E54" i="18"/>
  <c r="E30" i="18"/>
  <c r="J54" i="18"/>
  <c r="R30" i="18"/>
  <c r="O54" i="18"/>
  <c r="N54" i="18"/>
  <c r="N6" i="18" s="1"/>
  <c r="L30" i="18"/>
  <c r="K30" i="18"/>
  <c r="J30" i="18"/>
  <c r="K54" i="18"/>
  <c r="C54" i="18"/>
  <c r="H30" i="18"/>
  <c r="R54" i="18"/>
  <c r="P54" i="18"/>
  <c r="AI9" i="3"/>
  <c r="W92" i="5"/>
  <c r="Q33" i="18"/>
  <c r="R57" i="18"/>
  <c r="P72" i="3"/>
  <c r="Q9" i="5"/>
  <c r="R9" i="5" s="1"/>
  <c r="Q5" i="3"/>
  <c r="R5" i="3" s="1"/>
  <c r="Y5" i="3" s="1"/>
  <c r="AP29" i="3"/>
  <c r="P33" i="18"/>
  <c r="AP108" i="5"/>
  <c r="Q114" i="5"/>
  <c r="R114" i="5" s="1"/>
  <c r="CO60" i="1"/>
  <c r="CN60" i="1"/>
  <c r="W55" i="3"/>
  <c r="N22" i="18"/>
  <c r="Y113" i="5"/>
  <c r="W113" i="5"/>
  <c r="AP65" i="3"/>
  <c r="AP120" i="5"/>
  <c r="AN60" i="3"/>
  <c r="AF104" i="5"/>
  <c r="AG104" i="5" s="1"/>
  <c r="AH104" i="5" s="1"/>
  <c r="AP27" i="3"/>
  <c r="X107" i="5"/>
  <c r="S57" i="18"/>
  <c r="Q45" i="5"/>
  <c r="R45" i="5" s="1"/>
  <c r="AP35" i="3"/>
  <c r="AM60" i="3"/>
  <c r="Q5" i="5"/>
  <c r="R5" i="5" s="1"/>
  <c r="W5" i="5" s="1"/>
  <c r="D22" i="16"/>
  <c r="G22" i="16" s="1"/>
  <c r="H22" i="16" s="1"/>
  <c r="W48" i="3"/>
  <c r="AG84" i="5"/>
  <c r="AH84" i="5" s="1"/>
  <c r="AP32" i="3"/>
  <c r="K122" i="3"/>
  <c r="X39" i="3"/>
  <c r="Y39" i="3"/>
  <c r="X55" i="3"/>
  <c r="AF75" i="3"/>
  <c r="AF76" i="3" s="1"/>
  <c r="X48" i="3"/>
  <c r="W107" i="5"/>
  <c r="F6" i="19"/>
  <c r="AP37" i="3"/>
  <c r="AC76" i="3"/>
  <c r="AP36" i="3"/>
  <c r="AP50" i="3"/>
  <c r="AO80" i="3"/>
  <c r="AN80" i="3"/>
  <c r="AM80" i="3"/>
  <c r="D6" i="19"/>
  <c r="AP18" i="3"/>
  <c r="AC75" i="5"/>
  <c r="AF9" i="5"/>
  <c r="AG9" i="5" s="1"/>
  <c r="AH9" i="5" s="1"/>
  <c r="AF86" i="5"/>
  <c r="W94" i="5"/>
  <c r="Q89" i="3"/>
  <c r="R89" i="3" s="1"/>
  <c r="Q6" i="5"/>
  <c r="R6" i="5" s="1"/>
  <c r="Y94" i="5"/>
  <c r="AP37" i="5"/>
  <c r="AP39" i="3"/>
  <c r="AD111" i="5"/>
  <c r="AF111" i="5" s="1"/>
  <c r="AG111" i="5" s="1"/>
  <c r="AH111" i="5" s="1"/>
  <c r="AP53" i="3"/>
  <c r="AF86" i="3"/>
  <c r="D15" i="16"/>
  <c r="G15" i="16" s="1"/>
  <c r="H15" i="16" s="1"/>
  <c r="R40" i="18"/>
  <c r="Y108" i="5"/>
  <c r="X108" i="5"/>
  <c r="D24" i="16"/>
  <c r="G24" i="16" s="1"/>
  <c r="H24" i="16" s="1"/>
  <c r="P85" i="5"/>
  <c r="Q85" i="5" s="1"/>
  <c r="R85" i="5" s="1"/>
  <c r="X85" i="5" s="1"/>
  <c r="W108" i="5"/>
  <c r="AG114" i="5"/>
  <c r="AH114" i="5" s="1"/>
  <c r="Q46" i="3"/>
  <c r="R46" i="3" s="1"/>
  <c r="AB98" i="3"/>
  <c r="AH29" i="5"/>
  <c r="AO29" i="5" s="1"/>
  <c r="D20" i="16"/>
  <c r="G20" i="16" s="1"/>
  <c r="H20" i="16" s="1"/>
  <c r="D14" i="16"/>
  <c r="G14" i="16" s="1"/>
  <c r="H14" i="16" s="1"/>
  <c r="AP42" i="3"/>
  <c r="P10" i="5"/>
  <c r="Q10" i="5" s="1"/>
  <c r="R10" i="5" s="1"/>
  <c r="AP56" i="3"/>
  <c r="W64" i="3"/>
  <c r="AF79" i="3"/>
  <c r="AG79" i="3" s="1"/>
  <c r="AH79" i="3" s="1"/>
  <c r="AP57" i="3"/>
  <c r="K40" i="18"/>
  <c r="E69" i="18"/>
  <c r="AG109" i="5"/>
  <c r="AH109" i="5" s="1"/>
  <c r="AG113" i="5"/>
  <c r="AH113" i="5" s="1"/>
  <c r="AO113" i="5" s="1"/>
  <c r="AG85" i="5"/>
  <c r="AH85" i="5" s="1"/>
  <c r="X109" i="5"/>
  <c r="O104" i="5"/>
  <c r="Q86" i="3"/>
  <c r="R86" i="3" s="1"/>
  <c r="AD81" i="5"/>
  <c r="AF115" i="3"/>
  <c r="AF124" i="3" s="1"/>
  <c r="Q88" i="5"/>
  <c r="R88" i="5" s="1"/>
  <c r="Y88" i="5" s="1"/>
  <c r="AP25" i="3"/>
  <c r="W109" i="5"/>
  <c r="AP17" i="3"/>
  <c r="H6" i="19"/>
  <c r="AN29" i="5"/>
  <c r="AP40" i="3"/>
  <c r="AF115" i="5"/>
  <c r="J111" i="5"/>
  <c r="AC74" i="5"/>
  <c r="X64" i="3"/>
  <c r="AE116" i="5"/>
  <c r="AE91" i="5"/>
  <c r="AF91" i="5" s="1"/>
  <c r="J90" i="5"/>
  <c r="Q84" i="5"/>
  <c r="R84" i="5" s="1"/>
  <c r="Q110" i="5"/>
  <c r="R110" i="5" s="1"/>
  <c r="X110" i="5" s="1"/>
  <c r="J126" i="3"/>
  <c r="AG110" i="5"/>
  <c r="AH110" i="5" s="1"/>
  <c r="AM110" i="5" s="1"/>
  <c r="Q44" i="5"/>
  <c r="R44" i="5" s="1"/>
  <c r="D18" i="16" s="1"/>
  <c r="G18" i="16" s="1"/>
  <c r="H18" i="16" s="1"/>
  <c r="AA72" i="5"/>
  <c r="AE87" i="5"/>
  <c r="AN34" i="3"/>
  <c r="Y23" i="5"/>
  <c r="D9" i="16"/>
  <c r="G9" i="16" s="1"/>
  <c r="H9" i="16" s="1"/>
  <c r="N104" i="5"/>
  <c r="D23" i="16"/>
  <c r="G23" i="16" s="1"/>
  <c r="H23" i="16" s="1"/>
  <c r="AF60" i="5"/>
  <c r="AG60" i="5" s="1"/>
  <c r="AH60" i="5" s="1"/>
  <c r="AM60" i="5" s="1"/>
  <c r="AE12" i="5"/>
  <c r="AE75" i="5" s="1"/>
  <c r="J64" i="18"/>
  <c r="AI44" i="3"/>
  <c r="AO44" i="3"/>
  <c r="AM44" i="3"/>
  <c r="AN44" i="3"/>
  <c r="D8" i="16"/>
  <c r="G8" i="16" s="1"/>
  <c r="H8" i="16" s="1"/>
  <c r="W15" i="5"/>
  <c r="Y48" i="5"/>
  <c r="W48" i="5"/>
  <c r="X48" i="5"/>
  <c r="D17" i="16"/>
  <c r="G17" i="16" s="1"/>
  <c r="H17" i="16" s="1"/>
  <c r="Y39" i="5"/>
  <c r="X39" i="5"/>
  <c r="W39" i="5"/>
  <c r="AG89" i="5"/>
  <c r="AH89" i="5" s="1"/>
  <c r="AN89" i="5" s="1"/>
  <c r="O60" i="18"/>
  <c r="L61" i="18"/>
  <c r="K61" i="18"/>
  <c r="R37" i="18"/>
  <c r="J37" i="18"/>
  <c r="S61" i="18"/>
  <c r="P37" i="18"/>
  <c r="H37" i="18"/>
  <c r="R61" i="18"/>
  <c r="M61" i="18"/>
  <c r="C37" i="18"/>
  <c r="C61" i="18"/>
  <c r="G61" i="18"/>
  <c r="M37" i="18"/>
  <c r="Q61" i="18"/>
  <c r="P61" i="18"/>
  <c r="F37" i="18"/>
  <c r="P87" i="3"/>
  <c r="AF11" i="5"/>
  <c r="AG11" i="5" s="1"/>
  <c r="AH11" i="5" s="1"/>
  <c r="L91" i="3"/>
  <c r="AF6" i="5"/>
  <c r="Q89" i="5"/>
  <c r="R89" i="5" s="1"/>
  <c r="AP7" i="3"/>
  <c r="AF16" i="5"/>
  <c r="AG16" i="5" s="1"/>
  <c r="AH16" i="5" s="1"/>
  <c r="Q81" i="3"/>
  <c r="R81" i="3" s="1"/>
  <c r="AG111" i="3"/>
  <c r="AH111" i="3" s="1"/>
  <c r="AF5" i="5"/>
  <c r="AF72" i="5" s="1"/>
  <c r="Y114" i="5"/>
  <c r="L111" i="3"/>
  <c r="J91" i="5"/>
  <c r="N115" i="5"/>
  <c r="P115" i="5" s="1"/>
  <c r="AA90" i="5"/>
  <c r="AB90" i="5" s="1"/>
  <c r="AB90" i="3"/>
  <c r="AE74" i="5"/>
  <c r="AI60" i="3"/>
  <c r="AB116" i="3"/>
  <c r="AA116" i="5"/>
  <c r="AB116" i="5" s="1"/>
  <c r="AP49" i="3"/>
  <c r="AF90" i="3"/>
  <c r="M86" i="5"/>
  <c r="P111" i="3"/>
  <c r="P124" i="3" s="1"/>
  <c r="AG110" i="3"/>
  <c r="AH110" i="3" s="1"/>
  <c r="AA86" i="5"/>
  <c r="AB86" i="5" s="1"/>
  <c r="AB86" i="3"/>
  <c r="K78" i="5"/>
  <c r="AD106" i="5"/>
  <c r="AA106" i="5"/>
  <c r="AB106" i="5" s="1"/>
  <c r="K104" i="5"/>
  <c r="L104" i="5" s="1"/>
  <c r="I41" i="18"/>
  <c r="AA80" i="5"/>
  <c r="AB80" i="5" s="1"/>
  <c r="AD80" i="5"/>
  <c r="AF80" i="5" s="1"/>
  <c r="M91" i="5"/>
  <c r="AD105" i="5"/>
  <c r="AF105" i="5" s="1"/>
  <c r="AA105" i="5"/>
  <c r="AB105" i="5" s="1"/>
  <c r="N125" i="3"/>
  <c r="AP8" i="3"/>
  <c r="L11" i="3"/>
  <c r="L74" i="3" s="1"/>
  <c r="K11" i="5"/>
  <c r="L11" i="5" s="1"/>
  <c r="AG85" i="3"/>
  <c r="AH85" i="3" s="1"/>
  <c r="AO85" i="3" s="1"/>
  <c r="K106" i="5"/>
  <c r="L106" i="5" s="1"/>
  <c r="AG104" i="3"/>
  <c r="AH104" i="3" s="1"/>
  <c r="AM104" i="3" s="1"/>
  <c r="N12" i="5"/>
  <c r="Q82" i="5"/>
  <c r="R82" i="5" s="1"/>
  <c r="AF79" i="5"/>
  <c r="AG79" i="5" s="1"/>
  <c r="AE98" i="3"/>
  <c r="N105" i="5"/>
  <c r="P105" i="5" s="1"/>
  <c r="Q105" i="5" s="1"/>
  <c r="R105" i="5" s="1"/>
  <c r="AP43" i="3"/>
  <c r="AP67" i="3"/>
  <c r="AD87" i="5"/>
  <c r="AF87" i="3"/>
  <c r="M6" i="19"/>
  <c r="AA91" i="5"/>
  <c r="AB91" i="5" s="1"/>
  <c r="AB91" i="3"/>
  <c r="W93" i="5"/>
  <c r="X93" i="5"/>
  <c r="Y93" i="5"/>
  <c r="K115" i="5"/>
  <c r="L115" i="5" s="1"/>
  <c r="AG81" i="3"/>
  <c r="AH81" i="3" s="1"/>
  <c r="AO81" i="3" s="1"/>
  <c r="J71" i="18"/>
  <c r="H71" i="18"/>
  <c r="C47" i="18"/>
  <c r="AD116" i="5"/>
  <c r="AF116" i="3"/>
  <c r="AF125" i="3" s="1"/>
  <c r="AF90" i="5"/>
  <c r="AF91" i="3"/>
  <c r="AB87" i="3"/>
  <c r="AA87" i="5"/>
  <c r="AB87" i="5" s="1"/>
  <c r="M112" i="5"/>
  <c r="J112" i="5"/>
  <c r="P83" i="5"/>
  <c r="Q83" i="5" s="1"/>
  <c r="R83" i="5" s="1"/>
  <c r="BQ63" i="1"/>
  <c r="N79" i="5"/>
  <c r="N11" i="5"/>
  <c r="P11" i="5" s="1"/>
  <c r="H67" i="18"/>
  <c r="R43" i="18"/>
  <c r="L67" i="18"/>
  <c r="F43" i="18"/>
  <c r="N106" i="5"/>
  <c r="P80" i="3"/>
  <c r="P97" i="3" s="1"/>
  <c r="K12" i="5"/>
  <c r="L12" i="5" s="1"/>
  <c r="L12" i="3"/>
  <c r="J80" i="5"/>
  <c r="AM68" i="3"/>
  <c r="AO68" i="3"/>
  <c r="AN68" i="3"/>
  <c r="AP58" i="3"/>
  <c r="AN66" i="3"/>
  <c r="AO66" i="3"/>
  <c r="AM66" i="3"/>
  <c r="O116" i="3"/>
  <c r="O116" i="5" s="1"/>
  <c r="P116" i="5" s="1"/>
  <c r="Q116" i="5" s="1"/>
  <c r="L90" i="3"/>
  <c r="L87" i="3"/>
  <c r="Q88" i="3"/>
  <c r="R88" i="3" s="1"/>
  <c r="Y88" i="3" s="1"/>
  <c r="L80" i="3"/>
  <c r="L97" i="3" s="1"/>
  <c r="AP38" i="3"/>
  <c r="AP54" i="3"/>
  <c r="O91" i="3"/>
  <c r="O100" i="3" s="1"/>
  <c r="O101" i="3" s="1"/>
  <c r="Q46" i="5"/>
  <c r="R46" i="5" s="1"/>
  <c r="Q84" i="3"/>
  <c r="R84" i="3" s="1"/>
  <c r="AB115" i="3"/>
  <c r="AA115" i="5"/>
  <c r="AB115" i="5" s="1"/>
  <c r="AG114" i="3"/>
  <c r="AH114" i="3" s="1"/>
  <c r="AM114" i="3" s="1"/>
  <c r="AD112" i="5"/>
  <c r="AF112" i="5" s="1"/>
  <c r="AA112" i="5"/>
  <c r="AB112" i="5" s="1"/>
  <c r="AO14" i="3"/>
  <c r="AP31" i="3"/>
  <c r="AP118" i="5"/>
  <c r="Q79" i="3"/>
  <c r="R79" i="3" s="1"/>
  <c r="Q4" i="5"/>
  <c r="R4" i="5" s="1"/>
  <c r="AI10" i="3"/>
  <c r="AG84" i="3"/>
  <c r="AH84" i="3" s="1"/>
  <c r="AF44" i="5"/>
  <c r="AG44" i="5" s="1"/>
  <c r="AH44" i="5" s="1"/>
  <c r="AO44" i="5" s="1"/>
  <c r="X95" i="5"/>
  <c r="W95" i="5"/>
  <c r="Y95" i="5"/>
  <c r="AH88" i="5"/>
  <c r="AP47" i="5"/>
  <c r="AO64" i="5"/>
  <c r="AP64" i="5" s="1"/>
  <c r="BQ21" i="1"/>
  <c r="AJ22" i="1"/>
  <c r="BW22" i="1" s="1"/>
  <c r="AO13" i="5"/>
  <c r="BQ103" i="1"/>
  <c r="X23" i="5"/>
  <c r="W23" i="5"/>
  <c r="AI14" i="1"/>
  <c r="BV14" i="1" s="1"/>
  <c r="AM59" i="3"/>
  <c r="AI59" i="1"/>
  <c r="BW59" i="1" s="1"/>
  <c r="AN59" i="3"/>
  <c r="BV18" i="1"/>
  <c r="BP13" i="1"/>
  <c r="AP56" i="5"/>
  <c r="AM13" i="5"/>
  <c r="AN68" i="5"/>
  <c r="AM68" i="5"/>
  <c r="BW68" i="1"/>
  <c r="AP19" i="5"/>
  <c r="AN7" i="5"/>
  <c r="Y66" i="5"/>
  <c r="CC99" i="1"/>
  <c r="CH78" i="1"/>
  <c r="BQ16" i="1"/>
  <c r="AO68" i="5"/>
  <c r="Y60" i="5"/>
  <c r="W60" i="5"/>
  <c r="X60" i="5"/>
  <c r="AB96" i="1"/>
  <c r="BP96" i="1" s="1"/>
  <c r="AM32" i="5"/>
  <c r="Q45" i="3"/>
  <c r="R45" i="3" s="1"/>
  <c r="AO32" i="5"/>
  <c r="BC101" i="1"/>
  <c r="CN101" i="1" s="1"/>
  <c r="M126" i="3"/>
  <c r="AJ41" i="1"/>
  <c r="BQ59" i="1"/>
  <c r="N122" i="3"/>
  <c r="M122" i="5"/>
  <c r="BV106" i="1"/>
  <c r="AO67" i="5"/>
  <c r="AN67" i="5"/>
  <c r="AM67" i="5"/>
  <c r="AC93" i="1"/>
  <c r="AJ93" i="1" s="1"/>
  <c r="CI60" i="1"/>
  <c r="BU60" i="1"/>
  <c r="BP60" i="1"/>
  <c r="AI60" i="1"/>
  <c r="BW60" i="1" s="1"/>
  <c r="AJ42" i="1"/>
  <c r="BW42" i="1" s="1"/>
  <c r="AO59" i="5"/>
  <c r="AN59" i="5"/>
  <c r="AM59" i="5"/>
  <c r="W41" i="5"/>
  <c r="CI59" i="1"/>
  <c r="BK93" i="1"/>
  <c r="X41" i="5"/>
  <c r="X42" i="5"/>
  <c r="AH90" i="1"/>
  <c r="BU90" i="1" s="1"/>
  <c r="AB90" i="1"/>
  <c r="BP90" i="1" s="1"/>
  <c r="BQ60" i="1"/>
  <c r="CI34" i="1"/>
  <c r="BQ58" i="1"/>
  <c r="N97" i="3"/>
  <c r="X15" i="5"/>
  <c r="Y15" i="5"/>
  <c r="AO34" i="3"/>
  <c r="BD81" i="1"/>
  <c r="CO81" i="1" s="1"/>
  <c r="AH98" i="1"/>
  <c r="BU98" i="1" s="1"/>
  <c r="X23" i="3"/>
  <c r="Y23" i="3"/>
  <c r="W23" i="3"/>
  <c r="AP83" i="3"/>
  <c r="BD11" i="1"/>
  <c r="CO11" i="1" s="1"/>
  <c r="AB11" i="1"/>
  <c r="BP11" i="1" s="1"/>
  <c r="AP38" i="5"/>
  <c r="AP63" i="3"/>
  <c r="CN46" i="1"/>
  <c r="CO46" i="1"/>
  <c r="BQ46" i="1"/>
  <c r="AI46" i="1"/>
  <c r="AI45" i="1"/>
  <c r="BW45" i="1" s="1"/>
  <c r="BQ45" i="1"/>
  <c r="BW104" i="1"/>
  <c r="BV104" i="1"/>
  <c r="AC9" i="1"/>
  <c r="AJ9" i="1" s="1"/>
  <c r="AM45" i="3"/>
  <c r="AO45" i="3"/>
  <c r="AN45" i="3"/>
  <c r="BD12" i="1"/>
  <c r="CN12" i="1" s="1"/>
  <c r="AN14" i="3"/>
  <c r="AC10" i="1"/>
  <c r="AJ10" i="1" s="1"/>
  <c r="BW10" i="1" s="1"/>
  <c r="BK44" i="1"/>
  <c r="CI4" i="1"/>
  <c r="CB80" i="1"/>
  <c r="AM14" i="3"/>
  <c r="AP20" i="5"/>
  <c r="AO41" i="5"/>
  <c r="AN41" i="5"/>
  <c r="AM41" i="5"/>
  <c r="BP46" i="1"/>
  <c r="BP45" i="1"/>
  <c r="AO46" i="3"/>
  <c r="AM46" i="3"/>
  <c r="AN46" i="3"/>
  <c r="AI93" i="1"/>
  <c r="BW93" i="1" s="1"/>
  <c r="AB12" i="1"/>
  <c r="BW56" i="1"/>
  <c r="BV56" i="1"/>
  <c r="BW26" i="1"/>
  <c r="AO10" i="3"/>
  <c r="BP77" i="1"/>
  <c r="AB95" i="1"/>
  <c r="BP95" i="1" s="1"/>
  <c r="BV8" i="1"/>
  <c r="AM57" i="5"/>
  <c r="BQ61" i="1"/>
  <c r="AN10" i="3"/>
  <c r="AO57" i="5"/>
  <c r="AJ49" i="1"/>
  <c r="K124" i="3"/>
  <c r="AC100" i="5"/>
  <c r="AB89" i="1"/>
  <c r="AI89" i="1" s="1"/>
  <c r="BW89" i="1" s="1"/>
  <c r="AP53" i="5"/>
  <c r="K97" i="3"/>
  <c r="Q109" i="3"/>
  <c r="R109" i="3" s="1"/>
  <c r="X109" i="3" s="1"/>
  <c r="V96" i="1"/>
  <c r="BK96" i="1" s="1"/>
  <c r="CC12" i="1"/>
  <c r="CG80" i="1"/>
  <c r="BW34" i="1"/>
  <c r="AP58" i="5"/>
  <c r="R114" i="3"/>
  <c r="X114" i="3" s="1"/>
  <c r="CH77" i="1"/>
  <c r="AD76" i="3"/>
  <c r="AM34" i="3"/>
  <c r="AA99" i="3"/>
  <c r="BW16" i="1"/>
  <c r="AB71" i="1"/>
  <c r="AI71" i="1" s="1"/>
  <c r="BW71" i="1" s="1"/>
  <c r="CN6" i="1"/>
  <c r="X14" i="5"/>
  <c r="BW44" i="1"/>
  <c r="X31" i="5"/>
  <c r="AO83" i="5"/>
  <c r="AB72" i="1"/>
  <c r="BP72" i="1" s="1"/>
  <c r="P99" i="3"/>
  <c r="BQ14" i="1"/>
  <c r="AO7" i="5"/>
  <c r="AM62" i="5"/>
  <c r="N99" i="3"/>
  <c r="J76" i="3"/>
  <c r="CI94" i="1"/>
  <c r="CG91" i="1"/>
  <c r="AC101" i="3"/>
  <c r="AN15" i="5"/>
  <c r="AO40" i="5"/>
  <c r="AM40" i="5"/>
  <c r="AN40" i="5"/>
  <c r="BD71" i="1"/>
  <c r="CO71" i="1" s="1"/>
  <c r="BQ34" i="1"/>
  <c r="BQ75" i="1"/>
  <c r="CI13" i="1"/>
  <c r="AJ33" i="1"/>
  <c r="Y35" i="5"/>
  <c r="V81" i="1"/>
  <c r="AC81" i="1" s="1"/>
  <c r="AJ81" i="1" s="1"/>
  <c r="BE15" i="1"/>
  <c r="AP17" i="5"/>
  <c r="CB79" i="1"/>
  <c r="AN89" i="3"/>
  <c r="AO89" i="3"/>
  <c r="BK78" i="1"/>
  <c r="CI16" i="1"/>
  <c r="CB83" i="1"/>
  <c r="P103" i="3"/>
  <c r="P122" i="3" s="1"/>
  <c r="O76" i="3"/>
  <c r="P11" i="3"/>
  <c r="P74" i="3" s="1"/>
  <c r="BV44" i="1"/>
  <c r="CB98" i="1"/>
  <c r="CM6" i="1"/>
  <c r="BQ57" i="1"/>
  <c r="AJ57" i="1"/>
  <c r="BW66" i="1"/>
  <c r="CO4" i="1"/>
  <c r="AA76" i="3"/>
  <c r="AO13" i="3"/>
  <c r="AM13" i="3"/>
  <c r="AN13" i="3"/>
  <c r="BV34" i="1"/>
  <c r="AP94" i="5"/>
  <c r="BQ13" i="1"/>
  <c r="AO39" i="5"/>
  <c r="AM39" i="5"/>
  <c r="CI93" i="1"/>
  <c r="AC90" i="1"/>
  <c r="AJ90" i="1" s="1"/>
  <c r="AC89" i="1"/>
  <c r="AJ89" i="1" s="1"/>
  <c r="BK89" i="1"/>
  <c r="K72" i="5"/>
  <c r="L3" i="5"/>
  <c r="CO94" i="1"/>
  <c r="CN94" i="1"/>
  <c r="AH80" i="1"/>
  <c r="CC11" i="1"/>
  <c r="AX12" i="1"/>
  <c r="CI12" i="1" s="1"/>
  <c r="AX11" i="1"/>
  <c r="BE11" i="1" s="1"/>
  <c r="V11" i="1"/>
  <c r="AO43" i="5"/>
  <c r="AM43" i="5"/>
  <c r="AN43" i="5"/>
  <c r="AJ94" i="1"/>
  <c r="BW94" i="1" s="1"/>
  <c r="BQ94" i="1"/>
  <c r="AO14" i="5"/>
  <c r="AN14" i="5"/>
  <c r="AM14" i="5"/>
  <c r="BT72" i="1"/>
  <c r="O79" i="5" s="1"/>
  <c r="BJ98" i="1"/>
  <c r="AB80" i="1"/>
  <c r="AB79" i="1"/>
  <c r="BJ79" i="1"/>
  <c r="O73" i="5"/>
  <c r="AN15" i="3"/>
  <c r="AM15" i="3"/>
  <c r="AO15" i="3"/>
  <c r="L116" i="3"/>
  <c r="L125" i="3" s="1"/>
  <c r="K125" i="3"/>
  <c r="AB74" i="1"/>
  <c r="BP74" i="1" s="1"/>
  <c r="AB73" i="1"/>
  <c r="BP73" i="1" s="1"/>
  <c r="BJ73" i="1"/>
  <c r="AM30" i="5"/>
  <c r="AO30" i="5"/>
  <c r="AN30" i="5"/>
  <c r="AI81" i="1"/>
  <c r="BW81" i="1" s="1"/>
  <c r="CL74" i="1"/>
  <c r="AE81" i="5" s="1"/>
  <c r="AM66" i="5"/>
  <c r="AN66" i="5"/>
  <c r="AO66" i="5"/>
  <c r="BD5" i="1"/>
  <c r="CO5" i="1" s="1"/>
  <c r="CH5" i="1"/>
  <c r="BV10" i="1"/>
  <c r="X110" i="3"/>
  <c r="W110" i="3"/>
  <c r="Y110" i="3"/>
  <c r="CO16" i="1"/>
  <c r="CN16" i="1"/>
  <c r="AH101" i="1"/>
  <c r="BV101" i="1" s="1"/>
  <c r="BO101" i="1"/>
  <c r="AM33" i="3"/>
  <c r="AO33" i="3"/>
  <c r="AN33" i="3"/>
  <c r="AW101" i="1"/>
  <c r="AW102" i="1"/>
  <c r="CH102" i="1" s="1"/>
  <c r="U101" i="1"/>
  <c r="CB101" i="1"/>
  <c r="V82" i="1"/>
  <c r="BK82" i="1" s="1"/>
  <c r="CC82" i="1"/>
  <c r="AM88" i="3"/>
  <c r="AO88" i="3"/>
  <c r="AN88" i="3"/>
  <c r="L73" i="3"/>
  <c r="Q4" i="3"/>
  <c r="R4" i="3" s="1"/>
  <c r="BE75" i="1"/>
  <c r="CI75" i="1"/>
  <c r="BJ84" i="1"/>
  <c r="AC97" i="5"/>
  <c r="AH73" i="1"/>
  <c r="BV73" i="1" s="1"/>
  <c r="AH83" i="1"/>
  <c r="BV83" i="1" s="1"/>
  <c r="BE62" i="1"/>
  <c r="CO62" i="1" s="1"/>
  <c r="CI62" i="1"/>
  <c r="AB74" i="3"/>
  <c r="AB92" i="1"/>
  <c r="AB91" i="1"/>
  <c r="P78" i="5"/>
  <c r="CH96" i="1"/>
  <c r="BD96" i="1"/>
  <c r="AA100" i="3"/>
  <c r="AG103" i="3"/>
  <c r="AH103" i="3" s="1"/>
  <c r="AB122" i="3"/>
  <c r="AW97" i="1"/>
  <c r="AW98" i="1"/>
  <c r="CH98" i="1" s="1"/>
  <c r="U97" i="1"/>
  <c r="CB97" i="1"/>
  <c r="AC125" i="5"/>
  <c r="AO63" i="5"/>
  <c r="AN63" i="5"/>
  <c r="AM63" i="5"/>
  <c r="N124" i="3"/>
  <c r="CM12" i="1"/>
  <c r="L104" i="3"/>
  <c r="K123" i="3"/>
  <c r="AA75" i="5"/>
  <c r="AC96" i="1"/>
  <c r="AC95" i="1"/>
  <c r="AJ95" i="1" s="1"/>
  <c r="BK95" i="1"/>
  <c r="AO31" i="5"/>
  <c r="AM31" i="5"/>
  <c r="AN31" i="5"/>
  <c r="AO16" i="3"/>
  <c r="AN16" i="3"/>
  <c r="AM16" i="3"/>
  <c r="BK12" i="1"/>
  <c r="BE9" i="1"/>
  <c r="CI9" i="1"/>
  <c r="AC78" i="1"/>
  <c r="AJ78" i="1" s="1"/>
  <c r="AC77" i="1"/>
  <c r="AJ77" i="1" s="1"/>
  <c r="BK77" i="1"/>
  <c r="AH84" i="1"/>
  <c r="BI84" i="1"/>
  <c r="BO84" i="1"/>
  <c r="AG84" i="1"/>
  <c r="BN84" i="1"/>
  <c r="N91" i="5" s="1"/>
  <c r="BC97" i="1"/>
  <c r="CN97" i="1" s="1"/>
  <c r="CG97" i="1"/>
  <c r="AI5" i="1"/>
  <c r="BW5" i="1" s="1"/>
  <c r="BP5" i="1"/>
  <c r="AC5" i="1"/>
  <c r="AJ5" i="1" s="1"/>
  <c r="AC6" i="1"/>
  <c r="AJ6" i="1" s="1"/>
  <c r="BK5" i="1"/>
  <c r="J122" i="5"/>
  <c r="AO18" i="5"/>
  <c r="AN18" i="5"/>
  <c r="AM18" i="5"/>
  <c r="BD99" i="1"/>
  <c r="CO99" i="1" s="1"/>
  <c r="AB74" i="5"/>
  <c r="Z125" i="5"/>
  <c r="AQ79" i="1"/>
  <c r="V79" i="1" s="1"/>
  <c r="BP10" i="1"/>
  <c r="AN61" i="3"/>
  <c r="AO61" i="3"/>
  <c r="AM61" i="3"/>
  <c r="BQ3" i="1"/>
  <c r="AQ84" i="1"/>
  <c r="Q78" i="3"/>
  <c r="R78" i="3" s="1"/>
  <c r="AI78" i="1"/>
  <c r="AQ97" i="1"/>
  <c r="V97" i="1" s="1"/>
  <c r="M74" i="5"/>
  <c r="AC100" i="1"/>
  <c r="AC99" i="1"/>
  <c r="AJ99" i="1" s="1"/>
  <c r="AE100" i="3"/>
  <c r="AJ25" i="1"/>
  <c r="Z124" i="5"/>
  <c r="L103" i="3"/>
  <c r="V100" i="1"/>
  <c r="BK100" i="1" s="1"/>
  <c r="BD72" i="1"/>
  <c r="O123" i="3"/>
  <c r="BE33" i="1"/>
  <c r="BJ102" i="1"/>
  <c r="BK102" i="1"/>
  <c r="BQ26" i="1"/>
  <c r="Z101" i="3"/>
  <c r="AH3" i="3"/>
  <c r="AH100" i="1"/>
  <c r="BO100" i="1"/>
  <c r="AB73" i="3"/>
  <c r="AG73" i="3"/>
  <c r="CG79" i="1"/>
  <c r="N74" i="3"/>
  <c r="AX82" i="1"/>
  <c r="BE82" i="1" s="1"/>
  <c r="CO82" i="1" s="1"/>
  <c r="AX81" i="1"/>
  <c r="BE81" i="1" s="1"/>
  <c r="CM72" i="1"/>
  <c r="M75" i="5"/>
  <c r="M76" i="3"/>
  <c r="BV16" i="1"/>
  <c r="AW83" i="1"/>
  <c r="BD83" i="1" s="1"/>
  <c r="CO83" i="1" s="1"/>
  <c r="AW84" i="1"/>
  <c r="CH84" i="1" s="1"/>
  <c r="AX99" i="1"/>
  <c r="BE99" i="1" s="1"/>
  <c r="AX100" i="1"/>
  <c r="BE100" i="1" s="1"/>
  <c r="K100" i="3"/>
  <c r="AG97" i="1"/>
  <c r="BU97" i="1" s="1"/>
  <c r="BN97" i="1"/>
  <c r="K111" i="5" s="1"/>
  <c r="L111" i="5" s="1"/>
  <c r="BO97" i="1"/>
  <c r="CI14" i="1"/>
  <c r="CB91" i="1"/>
  <c r="AJ61" i="1"/>
  <c r="N73" i="5"/>
  <c r="AG83" i="1"/>
  <c r="BU83" i="1" s="1"/>
  <c r="BO83" i="1"/>
  <c r="BN83" i="1"/>
  <c r="N90" i="5" s="1"/>
  <c r="P90" i="5" s="1"/>
  <c r="P104" i="3"/>
  <c r="P123" i="3" s="1"/>
  <c r="AB103" i="5"/>
  <c r="AG103" i="5" s="1"/>
  <c r="Z97" i="5"/>
  <c r="AM49" i="5"/>
  <c r="AO49" i="5"/>
  <c r="AN49" i="5"/>
  <c r="AC71" i="1"/>
  <c r="AJ71" i="1" s="1"/>
  <c r="AC72" i="1"/>
  <c r="AJ72" i="1" s="1"/>
  <c r="AI62" i="1"/>
  <c r="BV62" i="1" s="1"/>
  <c r="BQ62" i="1"/>
  <c r="BP62" i="1"/>
  <c r="AC124" i="5"/>
  <c r="CO34" i="1"/>
  <c r="CN4" i="1"/>
  <c r="BC84" i="1"/>
  <c r="BD100" i="1"/>
  <c r="K73" i="5"/>
  <c r="BO102" i="1"/>
  <c r="AO4" i="3"/>
  <c r="AN4" i="3"/>
  <c r="AM4" i="3"/>
  <c r="AB123" i="3"/>
  <c r="BD95" i="1"/>
  <c r="CO95" i="1" s="1"/>
  <c r="BV40" i="1"/>
  <c r="AB84" i="1"/>
  <c r="AI84" i="1" s="1"/>
  <c r="AB83" i="1"/>
  <c r="BP83" i="1" s="1"/>
  <c r="BP9" i="1"/>
  <c r="AO95" i="5"/>
  <c r="AN95" i="5"/>
  <c r="AM95" i="5"/>
  <c r="AX72" i="1"/>
  <c r="BE72" i="1" s="1"/>
  <c r="AX71" i="1"/>
  <c r="BE71" i="1" s="1"/>
  <c r="CH95" i="1"/>
  <c r="Z100" i="5"/>
  <c r="BT98" i="1"/>
  <c r="O112" i="5" s="1"/>
  <c r="BN74" i="1"/>
  <c r="BO74" i="1"/>
  <c r="AG74" i="1"/>
  <c r="AJ31" i="1"/>
  <c r="BQ31" i="1"/>
  <c r="K74" i="5"/>
  <c r="AM62" i="3"/>
  <c r="AN62" i="3"/>
  <c r="AO62" i="3"/>
  <c r="BW86" i="1"/>
  <c r="CM80" i="1"/>
  <c r="K74" i="3"/>
  <c r="CH99" i="1"/>
  <c r="CI3" i="1"/>
  <c r="AX96" i="1"/>
  <c r="BE96" i="1" s="1"/>
  <c r="AX95" i="1"/>
  <c r="BE95" i="1" s="1"/>
  <c r="AO8" i="5"/>
  <c r="AN8" i="5"/>
  <c r="AM8" i="5"/>
  <c r="BT92" i="1"/>
  <c r="O106" i="5" s="1"/>
  <c r="Q10" i="3"/>
  <c r="R10" i="3" s="1"/>
  <c r="AW74" i="1"/>
  <c r="CH74" i="1" s="1"/>
  <c r="AW73" i="1"/>
  <c r="CH73" i="1" s="1"/>
  <c r="CO14" i="1"/>
  <c r="CN14" i="1"/>
  <c r="BU82" i="1"/>
  <c r="AH102" i="1"/>
  <c r="BU102" i="1" s="1"/>
  <c r="BO80" i="1"/>
  <c r="BN80" i="1"/>
  <c r="K87" i="5" s="1"/>
  <c r="L87" i="5" s="1"/>
  <c r="AG80" i="1"/>
  <c r="BT80" i="1" s="1"/>
  <c r="O87" i="5" s="1"/>
  <c r="BK71" i="1"/>
  <c r="AQ83" i="1"/>
  <c r="V83" i="1" s="1"/>
  <c r="BW58" i="1"/>
  <c r="BV58" i="1"/>
  <c r="N100" i="3"/>
  <c r="CH82" i="1"/>
  <c r="BE10" i="1"/>
  <c r="CO10" i="1" s="1"/>
  <c r="AD99" i="3"/>
  <c r="BV4" i="1"/>
  <c r="BU4" i="1"/>
  <c r="BO98" i="1"/>
  <c r="BN98" i="1"/>
  <c r="BW76" i="1"/>
  <c r="BV76" i="1"/>
  <c r="AQ101" i="1"/>
  <c r="V101" i="1" s="1"/>
  <c r="AX89" i="1"/>
  <c r="BE89" i="1" s="1"/>
  <c r="AX90" i="1"/>
  <c r="BE90" i="1" s="1"/>
  <c r="AO113" i="3"/>
  <c r="AN113" i="3"/>
  <c r="AM113" i="3"/>
  <c r="AX78" i="1"/>
  <c r="BE78" i="1" s="1"/>
  <c r="CO78" i="1" s="1"/>
  <c r="AX77" i="1"/>
  <c r="BE77" i="1" s="1"/>
  <c r="AG3" i="5"/>
  <c r="CH90" i="1"/>
  <c r="BD90" i="1"/>
  <c r="Q9" i="3"/>
  <c r="K75" i="3"/>
  <c r="W63" i="3"/>
  <c r="Y63" i="3"/>
  <c r="X63" i="3"/>
  <c r="AX5" i="1"/>
  <c r="BE5" i="1" s="1"/>
  <c r="AX6" i="1"/>
  <c r="AB97" i="3"/>
  <c r="AG78" i="3"/>
  <c r="BQ76" i="1"/>
  <c r="BC92" i="1"/>
  <c r="BQ15" i="1"/>
  <c r="AA92" i="1"/>
  <c r="AA91" i="1"/>
  <c r="BJ91" i="1"/>
  <c r="BI91" i="1"/>
  <c r="CC71" i="1"/>
  <c r="P103" i="5"/>
  <c r="AI82" i="1"/>
  <c r="CL92" i="1"/>
  <c r="AB100" i="1"/>
  <c r="AB99" i="1"/>
  <c r="BP99" i="1" s="1"/>
  <c r="BK99" i="1"/>
  <c r="AA125" i="3"/>
  <c r="BW4" i="1"/>
  <c r="J100" i="3"/>
  <c r="J101" i="3" s="1"/>
  <c r="Q6" i="3"/>
  <c r="R6" i="3" s="1"/>
  <c r="CH89" i="1"/>
  <c r="BC74" i="1"/>
  <c r="N75" i="3"/>
  <c r="P12" i="3"/>
  <c r="P75" i="3" s="1"/>
  <c r="AC122" i="5"/>
  <c r="J74" i="5"/>
  <c r="AI6" i="1"/>
  <c r="Z99" i="5"/>
  <c r="AQ91" i="1"/>
  <c r="V91" i="1" s="1"/>
  <c r="BK91" i="1" s="1"/>
  <c r="AH72" i="1"/>
  <c r="BU72" i="1" s="1"/>
  <c r="CH6" i="1"/>
  <c r="J75" i="5"/>
  <c r="CC5" i="1"/>
  <c r="AB78" i="5"/>
  <c r="AG78" i="5" s="1"/>
  <c r="AQ98" i="1"/>
  <c r="V98" i="1" s="1"/>
  <c r="BK98" i="1" s="1"/>
  <c r="Q113" i="3"/>
  <c r="R113" i="3" s="1"/>
  <c r="K99" i="3"/>
  <c r="AD75" i="5"/>
  <c r="AD76" i="5" s="1"/>
  <c r="AB75" i="3"/>
  <c r="AC99" i="5"/>
  <c r="BC98" i="1"/>
  <c r="N123" i="3"/>
  <c r="AG73" i="1"/>
  <c r="BU73" i="1" s="1"/>
  <c r="BN73" i="1"/>
  <c r="K80" i="5" s="1"/>
  <c r="L80" i="5" s="1"/>
  <c r="BO73" i="1"/>
  <c r="AJ32" i="1"/>
  <c r="BW32" i="1" s="1"/>
  <c r="BQ32" i="1"/>
  <c r="AD100" i="3"/>
  <c r="BC102" i="1"/>
  <c r="BO99" i="1"/>
  <c r="AO54" i="5"/>
  <c r="AM54" i="5"/>
  <c r="AN54" i="5"/>
  <c r="AE125" i="3"/>
  <c r="AE126" i="3" s="1"/>
  <c r="BU12" i="1"/>
  <c r="BT12" i="1"/>
  <c r="O12" i="5" s="1"/>
  <c r="AE76" i="3"/>
  <c r="CC77" i="1"/>
  <c r="CN82" i="1"/>
  <c r="CM82" i="1"/>
  <c r="AQ80" i="1"/>
  <c r="V80" i="1" s="1"/>
  <c r="BK80" i="1" s="1"/>
  <c r="P98" i="3"/>
  <c r="P73" i="3"/>
  <c r="AJ50" i="1"/>
  <c r="BW50" i="1" s="1"/>
  <c r="BQ50" i="1"/>
  <c r="L115" i="3"/>
  <c r="AO25" i="5"/>
  <c r="AM25" i="5"/>
  <c r="AN25" i="5"/>
  <c r="CB84" i="1"/>
  <c r="BE76" i="1"/>
  <c r="CO76" i="1" s="1"/>
  <c r="CI76" i="1"/>
  <c r="CC89" i="1"/>
  <c r="CG92" i="1"/>
  <c r="CG83" i="1"/>
  <c r="AW79" i="1"/>
  <c r="BD79" i="1" s="1"/>
  <c r="CO79" i="1" s="1"/>
  <c r="AW80" i="1"/>
  <c r="CG73" i="1"/>
  <c r="BQ4" i="1"/>
  <c r="M100" i="3"/>
  <c r="M101" i="3" s="1"/>
  <c r="AP30" i="3"/>
  <c r="AW92" i="1"/>
  <c r="CH92" i="1" s="1"/>
  <c r="AW91" i="1"/>
  <c r="BD91" i="1" s="1"/>
  <c r="CO91" i="1" s="1"/>
  <c r="CI61" i="1"/>
  <c r="AD99" i="5"/>
  <c r="CN34" i="1"/>
  <c r="AH79" i="1"/>
  <c r="BV79" i="1" s="1"/>
  <c r="CB73" i="1"/>
  <c r="P3" i="5"/>
  <c r="P72" i="5" s="1"/>
  <c r="N72" i="5"/>
  <c r="CG84" i="1"/>
  <c r="CC95" i="1"/>
  <c r="BO79" i="1"/>
  <c r="BN79" i="1"/>
  <c r="AQ73" i="1"/>
  <c r="V73" i="1" s="1"/>
  <c r="BK73" i="1" s="1"/>
  <c r="AH71" i="1"/>
  <c r="BV71" i="1" s="1"/>
  <c r="AI9" i="1"/>
  <c r="BW9" i="1" s="1"/>
  <c r="AH74" i="1"/>
  <c r="Q3" i="3"/>
  <c r="L72" i="3"/>
  <c r="AN35" i="5"/>
  <c r="AM35" i="5"/>
  <c r="AO35" i="5"/>
  <c r="AA124" i="3"/>
  <c r="AI61" i="1"/>
  <c r="BW61" i="1" s="1"/>
  <c r="BP61" i="1"/>
  <c r="AD124" i="3"/>
  <c r="AD126" i="3" s="1"/>
  <c r="Z122" i="5"/>
  <c r="Y59" i="5"/>
  <c r="W59" i="5"/>
  <c r="X59" i="5"/>
  <c r="AP65" i="5"/>
  <c r="X67" i="5"/>
  <c r="W67" i="5"/>
  <c r="Y67" i="5"/>
  <c r="AP36" i="5"/>
  <c r="AP26" i="5"/>
  <c r="AP51" i="5"/>
  <c r="Y22" i="5"/>
  <c r="X22" i="5"/>
  <c r="W22" i="5"/>
  <c r="Y21" i="5"/>
  <c r="X21" i="5"/>
  <c r="W21" i="5"/>
  <c r="Y20" i="5"/>
  <c r="X20" i="5"/>
  <c r="W20" i="5"/>
  <c r="Y70" i="5"/>
  <c r="X70" i="5"/>
  <c r="W70" i="5"/>
  <c r="W65" i="5"/>
  <c r="Y65" i="5"/>
  <c r="X65" i="5"/>
  <c r="W24" i="5"/>
  <c r="X24" i="5"/>
  <c r="Y24" i="5"/>
  <c r="Y29" i="5"/>
  <c r="X29" i="5"/>
  <c r="W29" i="5"/>
  <c r="X64" i="5"/>
  <c r="W64" i="5"/>
  <c r="Y64" i="5"/>
  <c r="Y54" i="5"/>
  <c r="X54" i="5"/>
  <c r="W54" i="5"/>
  <c r="Y44" i="5"/>
  <c r="Y37" i="5"/>
  <c r="X37" i="5"/>
  <c r="W37" i="5"/>
  <c r="W40" i="5"/>
  <c r="Y40" i="5"/>
  <c r="X40" i="5"/>
  <c r="Y62" i="5"/>
  <c r="X62" i="5"/>
  <c r="W62" i="5"/>
  <c r="AP69" i="5"/>
  <c r="Q112" i="3"/>
  <c r="AP55" i="5"/>
  <c r="AP42" i="5"/>
  <c r="AO106" i="3"/>
  <c r="AN106" i="3"/>
  <c r="AM106" i="3"/>
  <c r="AP24" i="5"/>
  <c r="AP52" i="5"/>
  <c r="AP50" i="5"/>
  <c r="AP22" i="5"/>
  <c r="AP21" i="5"/>
  <c r="AP28" i="5"/>
  <c r="Y38" i="5"/>
  <c r="X38" i="5"/>
  <c r="W38" i="5"/>
  <c r="Q105" i="3"/>
  <c r="W53" i="5"/>
  <c r="X53" i="5"/>
  <c r="Y53" i="5"/>
  <c r="X13" i="3"/>
  <c r="Y13" i="3"/>
  <c r="W13" i="3"/>
  <c r="Y28" i="5"/>
  <c r="X28" i="5"/>
  <c r="W28" i="5"/>
  <c r="L98" i="3"/>
  <c r="AP92" i="5"/>
  <c r="W36" i="5"/>
  <c r="Y36" i="5"/>
  <c r="X36" i="5"/>
  <c r="AP93" i="5"/>
  <c r="Q106" i="3"/>
  <c r="X56" i="5"/>
  <c r="W56" i="5"/>
  <c r="Y56" i="5"/>
  <c r="Y30" i="5"/>
  <c r="X30" i="5"/>
  <c r="W30" i="5"/>
  <c r="X43" i="5"/>
  <c r="W43" i="5"/>
  <c r="Y43" i="5"/>
  <c r="X52" i="5"/>
  <c r="W52" i="5"/>
  <c r="Y52" i="5"/>
  <c r="G64" i="18" l="1"/>
  <c r="S64" i="18"/>
  <c r="L64" i="18"/>
  <c r="P58" i="18"/>
  <c r="R64" i="18"/>
  <c r="N57" i="18"/>
  <c r="O57" i="18"/>
  <c r="J40" i="18"/>
  <c r="J16" i="18" s="1"/>
  <c r="C40" i="18"/>
  <c r="S40" i="18"/>
  <c r="O40" i="18"/>
  <c r="M40" i="18"/>
  <c r="O6" i="18"/>
  <c r="F40" i="18"/>
  <c r="M33" i="18"/>
  <c r="O64" i="18"/>
  <c r="O16" i="18" s="1"/>
  <c r="I40" i="18"/>
  <c r="L37" i="19"/>
  <c r="D17" i="19"/>
  <c r="P17" i="19"/>
  <c r="L6" i="19"/>
  <c r="I22" i="19"/>
  <c r="N22" i="19"/>
  <c r="K6" i="19"/>
  <c r="Q6" i="19"/>
  <c r="T6" i="19" s="1"/>
  <c r="M22" i="19"/>
  <c r="T30" i="19"/>
  <c r="H6" i="18"/>
  <c r="D6" i="18"/>
  <c r="M22" i="18"/>
  <c r="F22" i="19"/>
  <c r="T54" i="19"/>
  <c r="S22" i="18"/>
  <c r="H22" i="18"/>
  <c r="C6" i="19"/>
  <c r="O22" i="18"/>
  <c r="Q22" i="18"/>
  <c r="Q22" i="19"/>
  <c r="J22" i="19"/>
  <c r="N61" i="19"/>
  <c r="I62" i="19"/>
  <c r="E22" i="19"/>
  <c r="P22" i="19"/>
  <c r="Y5" i="5"/>
  <c r="X5" i="3"/>
  <c r="X5" i="5"/>
  <c r="L6" i="18"/>
  <c r="R22" i="19"/>
  <c r="L38" i="19"/>
  <c r="H62" i="19"/>
  <c r="H14" i="19" s="1"/>
  <c r="S62" i="19"/>
  <c r="R62" i="19"/>
  <c r="D22" i="19"/>
  <c r="O37" i="19"/>
  <c r="E17" i="19"/>
  <c r="M17" i="19"/>
  <c r="C22" i="19"/>
  <c r="D38" i="19"/>
  <c r="H17" i="19"/>
  <c r="S17" i="19"/>
  <c r="K22" i="19"/>
  <c r="L22" i="19"/>
  <c r="C43" i="18"/>
  <c r="M13" i="18"/>
  <c r="G22" i="18"/>
  <c r="K22" i="18"/>
  <c r="P43" i="18"/>
  <c r="D67" i="18"/>
  <c r="T70" i="19"/>
  <c r="O22" i="19"/>
  <c r="M67" i="18"/>
  <c r="E43" i="18"/>
  <c r="R67" i="18"/>
  <c r="G22" i="19"/>
  <c r="S67" i="18"/>
  <c r="F67" i="18"/>
  <c r="R22" i="18"/>
  <c r="N17" i="19"/>
  <c r="D72" i="18"/>
  <c r="R72" i="18"/>
  <c r="N48" i="18"/>
  <c r="H48" i="18"/>
  <c r="J48" i="18"/>
  <c r="C72" i="18"/>
  <c r="Q72" i="18"/>
  <c r="R48" i="18"/>
  <c r="D48" i="18"/>
  <c r="D24" i="18" s="1"/>
  <c r="L72" i="18"/>
  <c r="F48" i="18"/>
  <c r="O72" i="18"/>
  <c r="I48" i="18"/>
  <c r="Q48" i="18"/>
  <c r="E48" i="18"/>
  <c r="P48" i="18"/>
  <c r="K72" i="18"/>
  <c r="S72" i="18"/>
  <c r="C48" i="18"/>
  <c r="F72" i="18"/>
  <c r="I72" i="18"/>
  <c r="P72" i="18"/>
  <c r="M72" i="18"/>
  <c r="O48" i="18"/>
  <c r="L48" i="18"/>
  <c r="J72" i="18"/>
  <c r="G48" i="18"/>
  <c r="H22" i="19"/>
  <c r="F71" i="18"/>
  <c r="F47" i="18"/>
  <c r="D71" i="18"/>
  <c r="C71" i="18"/>
  <c r="C23" i="18" s="1"/>
  <c r="N47" i="18"/>
  <c r="L71" i="18"/>
  <c r="T46" i="19"/>
  <c r="L23" i="15"/>
  <c r="K47" i="18"/>
  <c r="M71" i="18"/>
  <c r="G71" i="18"/>
  <c r="Q71" i="18"/>
  <c r="I47" i="18"/>
  <c r="H47" i="18"/>
  <c r="H23" i="18" s="1"/>
  <c r="C6" i="18"/>
  <c r="F6" i="18"/>
  <c r="T65" i="19"/>
  <c r="K17" i="19"/>
  <c r="D47" i="18"/>
  <c r="D23" i="18" s="1"/>
  <c r="J47" i="18"/>
  <c r="J23" i="18" s="1"/>
  <c r="L47" i="18"/>
  <c r="O71" i="18"/>
  <c r="P47" i="18"/>
  <c r="Q6" i="18"/>
  <c r="G47" i="18"/>
  <c r="O47" i="18"/>
  <c r="Q47" i="18"/>
  <c r="M47" i="18"/>
  <c r="N71" i="18"/>
  <c r="D22" i="18"/>
  <c r="H58" i="18"/>
  <c r="N63" i="18"/>
  <c r="Q58" i="18"/>
  <c r="F65" i="18"/>
  <c r="J65" i="18"/>
  <c r="K37" i="18"/>
  <c r="K13" i="18" s="1"/>
  <c r="S37" i="18"/>
  <c r="S13" i="18" s="1"/>
  <c r="I61" i="18"/>
  <c r="D61" i="18"/>
  <c r="D40" i="18"/>
  <c r="D64" i="18"/>
  <c r="N64" i="18"/>
  <c r="L33" i="18"/>
  <c r="H57" i="18"/>
  <c r="I36" i="18"/>
  <c r="F39" i="18"/>
  <c r="F15" i="18" s="1"/>
  <c r="K58" i="18"/>
  <c r="C65" i="18"/>
  <c r="E37" i="18"/>
  <c r="E61" i="18"/>
  <c r="G37" i="18"/>
  <c r="G13" i="18" s="1"/>
  <c r="I37" i="18"/>
  <c r="F61" i="18"/>
  <c r="F13" i="18" s="1"/>
  <c r="O63" i="18"/>
  <c r="C64" i="18"/>
  <c r="C16" i="18" s="1"/>
  <c r="H40" i="18"/>
  <c r="P57" i="18"/>
  <c r="P9" i="18" s="1"/>
  <c r="O33" i="18"/>
  <c r="E33" i="18"/>
  <c r="R65" i="18"/>
  <c r="I34" i="18"/>
  <c r="O61" i="18"/>
  <c r="L37" i="18"/>
  <c r="O37" i="18"/>
  <c r="Q37" i="18"/>
  <c r="Q13" i="18" s="1"/>
  <c r="N61" i="18"/>
  <c r="N40" i="18"/>
  <c r="M57" i="18"/>
  <c r="R38" i="19"/>
  <c r="R33" i="18"/>
  <c r="R9" i="18" s="1"/>
  <c r="G6" i="18"/>
  <c r="Q17" i="19"/>
  <c r="L17" i="19"/>
  <c r="J41" i="18"/>
  <c r="P34" i="18"/>
  <c r="P10" i="18" s="1"/>
  <c r="D37" i="18"/>
  <c r="N37" i="18"/>
  <c r="H61" i="18"/>
  <c r="H13" i="18" s="1"/>
  <c r="O36" i="18"/>
  <c r="O12" i="18" s="1"/>
  <c r="P40" i="18"/>
  <c r="F64" i="18"/>
  <c r="Q64" i="18"/>
  <c r="E64" i="18"/>
  <c r="E40" i="18"/>
  <c r="I38" i="19"/>
  <c r="P22" i="18"/>
  <c r="S37" i="19"/>
  <c r="C61" i="19"/>
  <c r="M58" i="18"/>
  <c r="N37" i="19"/>
  <c r="D58" i="18"/>
  <c r="Q61" i="19"/>
  <c r="F61" i="19"/>
  <c r="J61" i="19"/>
  <c r="D41" i="18"/>
  <c r="P60" i="18"/>
  <c r="I39" i="18"/>
  <c r="P61" i="19"/>
  <c r="K61" i="19"/>
  <c r="F37" i="19"/>
  <c r="L61" i="19"/>
  <c r="L13" i="19" s="1"/>
  <c r="S65" i="18"/>
  <c r="J63" i="18"/>
  <c r="G63" i="18"/>
  <c r="H34" i="18"/>
  <c r="H10" i="18" s="1"/>
  <c r="C37" i="19"/>
  <c r="S61" i="19"/>
  <c r="I37" i="19"/>
  <c r="I65" i="18"/>
  <c r="I17" i="18" s="1"/>
  <c r="N60" i="18"/>
  <c r="R60" i="18"/>
  <c r="M63" i="18"/>
  <c r="I63" i="18"/>
  <c r="J34" i="18"/>
  <c r="E37" i="19"/>
  <c r="K37" i="19"/>
  <c r="Q37" i="19"/>
  <c r="E41" i="18"/>
  <c r="L36" i="18"/>
  <c r="P37" i="19"/>
  <c r="E34" i="18"/>
  <c r="J37" i="19"/>
  <c r="O41" i="18"/>
  <c r="G60" i="18"/>
  <c r="P63" i="18"/>
  <c r="R34" i="18"/>
  <c r="R10" i="18" s="1"/>
  <c r="H37" i="19"/>
  <c r="D61" i="19"/>
  <c r="D37" i="19"/>
  <c r="M61" i="19"/>
  <c r="O65" i="18"/>
  <c r="M41" i="18"/>
  <c r="S60" i="18"/>
  <c r="H63" i="18"/>
  <c r="AG115" i="5"/>
  <c r="AH115" i="5" s="1"/>
  <c r="AN115" i="5" s="1"/>
  <c r="AG86" i="5"/>
  <c r="P6" i="18"/>
  <c r="S6" i="18"/>
  <c r="J22" i="18"/>
  <c r="W114" i="5"/>
  <c r="X114" i="5"/>
  <c r="I24" i="15"/>
  <c r="L24" i="15"/>
  <c r="J45" i="18"/>
  <c r="R45" i="18"/>
  <c r="C69" i="18"/>
  <c r="L69" i="18"/>
  <c r="D45" i="18"/>
  <c r="H45" i="18"/>
  <c r="N45" i="18"/>
  <c r="S45" i="18"/>
  <c r="I45" i="18"/>
  <c r="M69" i="18"/>
  <c r="F45" i="18"/>
  <c r="Q45" i="18"/>
  <c r="K45" i="18"/>
  <c r="R69" i="18"/>
  <c r="M45" i="18"/>
  <c r="O45" i="18"/>
  <c r="I69" i="18"/>
  <c r="G69" i="18"/>
  <c r="G45" i="18"/>
  <c r="S69" i="18"/>
  <c r="J69" i="18"/>
  <c r="P45" i="18"/>
  <c r="P69" i="18"/>
  <c r="L45" i="18"/>
  <c r="Q69" i="18"/>
  <c r="D69" i="18"/>
  <c r="O69" i="18"/>
  <c r="N69" i="18"/>
  <c r="C45" i="18"/>
  <c r="K69" i="18"/>
  <c r="R17" i="19"/>
  <c r="T41" i="19"/>
  <c r="C22" i="18"/>
  <c r="T70" i="18"/>
  <c r="W84" i="5"/>
  <c r="Y84" i="5"/>
  <c r="H69" i="18"/>
  <c r="AG6" i="5"/>
  <c r="AH6" i="5" s="1"/>
  <c r="AF73" i="5"/>
  <c r="I9" i="16"/>
  <c r="G34" i="19" s="1"/>
  <c r="E45" i="18"/>
  <c r="F69" i="18"/>
  <c r="I22" i="16"/>
  <c r="S71" i="19" s="1"/>
  <c r="Q65" i="18"/>
  <c r="N65" i="18"/>
  <c r="N17" i="18" s="1"/>
  <c r="L65" i="18"/>
  <c r="D60" i="18"/>
  <c r="J36" i="18"/>
  <c r="L63" i="18"/>
  <c r="Q63" i="18"/>
  <c r="F34" i="18"/>
  <c r="N58" i="18"/>
  <c r="O43" i="18"/>
  <c r="M43" i="18"/>
  <c r="M19" i="18" s="1"/>
  <c r="C67" i="18"/>
  <c r="C19" i="18" s="1"/>
  <c r="R41" i="18"/>
  <c r="C41" i="18"/>
  <c r="E36" i="18"/>
  <c r="D36" i="18"/>
  <c r="C63" i="18"/>
  <c r="T46" i="18"/>
  <c r="F22" i="18"/>
  <c r="L62" i="19"/>
  <c r="Q62" i="19"/>
  <c r="O38" i="19"/>
  <c r="S38" i="19"/>
  <c r="E62" i="19"/>
  <c r="C62" i="19"/>
  <c r="N38" i="19"/>
  <c r="P38" i="19"/>
  <c r="M38" i="19"/>
  <c r="M62" i="19"/>
  <c r="F62" i="19"/>
  <c r="C38" i="19"/>
  <c r="G38" i="19"/>
  <c r="E38" i="19"/>
  <c r="J38" i="19"/>
  <c r="Q38" i="19"/>
  <c r="F38" i="19"/>
  <c r="K62" i="19"/>
  <c r="K38" i="19"/>
  <c r="J62" i="19"/>
  <c r="G62" i="19"/>
  <c r="G14" i="19" s="1"/>
  <c r="N62" i="19"/>
  <c r="P62" i="19"/>
  <c r="D62" i="19"/>
  <c r="O62" i="19"/>
  <c r="N60" i="19"/>
  <c r="G36" i="19"/>
  <c r="J60" i="19"/>
  <c r="O60" i="19"/>
  <c r="H60" i="19"/>
  <c r="M36" i="19"/>
  <c r="E36" i="19"/>
  <c r="L36" i="19"/>
  <c r="E60" i="19"/>
  <c r="C60" i="19"/>
  <c r="H36" i="19"/>
  <c r="P60" i="19"/>
  <c r="F60" i="19"/>
  <c r="Q60" i="19"/>
  <c r="N36" i="19"/>
  <c r="S36" i="19"/>
  <c r="D60" i="19"/>
  <c r="J36" i="19"/>
  <c r="Q36" i="19"/>
  <c r="R60" i="19"/>
  <c r="K60" i="19"/>
  <c r="I36" i="19"/>
  <c r="P36" i="19"/>
  <c r="C36" i="19"/>
  <c r="R36" i="19"/>
  <c r="I60" i="19"/>
  <c r="G60" i="19"/>
  <c r="M60" i="19"/>
  <c r="K36" i="19"/>
  <c r="K12" i="19" s="1"/>
  <c r="S60" i="19"/>
  <c r="L60" i="19"/>
  <c r="D36" i="19"/>
  <c r="O36" i="19"/>
  <c r="F36" i="19"/>
  <c r="Q38" i="18"/>
  <c r="G38" i="18"/>
  <c r="I62" i="18"/>
  <c r="S38" i="18"/>
  <c r="S62" i="18"/>
  <c r="K38" i="18"/>
  <c r="C62" i="18"/>
  <c r="H38" i="18"/>
  <c r="J62" i="18"/>
  <c r="F62" i="18"/>
  <c r="M38" i="18"/>
  <c r="M62" i="18"/>
  <c r="I38" i="18"/>
  <c r="L62" i="18"/>
  <c r="L38" i="18"/>
  <c r="E38" i="18"/>
  <c r="F38" i="18"/>
  <c r="K62" i="18"/>
  <c r="Q62" i="18"/>
  <c r="J38" i="18"/>
  <c r="P62" i="18"/>
  <c r="N62" i="18"/>
  <c r="E62" i="18"/>
  <c r="O62" i="18"/>
  <c r="N38" i="18"/>
  <c r="H62" i="18"/>
  <c r="D38" i="18"/>
  <c r="D62" i="18"/>
  <c r="P38" i="18"/>
  <c r="P14" i="18" s="1"/>
  <c r="G62" i="18"/>
  <c r="R38" i="18"/>
  <c r="R62" i="18"/>
  <c r="O38" i="18"/>
  <c r="C38" i="18"/>
  <c r="M60" i="18"/>
  <c r="H60" i="18"/>
  <c r="F60" i="18"/>
  <c r="C60" i="18"/>
  <c r="F36" i="18"/>
  <c r="E60" i="18"/>
  <c r="R36" i="18"/>
  <c r="P36" i="18"/>
  <c r="N36" i="18"/>
  <c r="K36" i="18"/>
  <c r="Q36" i="18"/>
  <c r="Q12" i="18" s="1"/>
  <c r="M36" i="18"/>
  <c r="L60" i="18"/>
  <c r="L12" i="18" s="1"/>
  <c r="C36" i="18"/>
  <c r="N67" i="18"/>
  <c r="S43" i="18"/>
  <c r="I43" i="18"/>
  <c r="K67" i="18"/>
  <c r="I67" i="18"/>
  <c r="D43" i="18"/>
  <c r="J43" i="18"/>
  <c r="G43" i="18"/>
  <c r="N43" i="18"/>
  <c r="N19" i="18" s="1"/>
  <c r="AM29" i="5"/>
  <c r="P39" i="18"/>
  <c r="E63" i="18"/>
  <c r="K63" i="18"/>
  <c r="K39" i="18"/>
  <c r="R39" i="18"/>
  <c r="M39" i="18"/>
  <c r="S63" i="18"/>
  <c r="N39" i="18"/>
  <c r="E39" i="18"/>
  <c r="O39" i="18"/>
  <c r="L39" i="18"/>
  <c r="D63" i="18"/>
  <c r="Q39" i="18"/>
  <c r="C39" i="18"/>
  <c r="J39" i="18"/>
  <c r="S39" i="18"/>
  <c r="D39" i="18"/>
  <c r="M34" i="18"/>
  <c r="C34" i="18"/>
  <c r="G34" i="18"/>
  <c r="N34" i="18"/>
  <c r="G58" i="18"/>
  <c r="F58" i="18"/>
  <c r="J58" i="18"/>
  <c r="O34" i="18"/>
  <c r="L58" i="18"/>
  <c r="K65" i="18"/>
  <c r="F41" i="18"/>
  <c r="S41" i="18"/>
  <c r="E65" i="18"/>
  <c r="Q41" i="18"/>
  <c r="H65" i="18"/>
  <c r="L41" i="18"/>
  <c r="D65" i="18"/>
  <c r="P41" i="18"/>
  <c r="S58" i="18"/>
  <c r="E58" i="18"/>
  <c r="I58" i="18"/>
  <c r="H43" i="18"/>
  <c r="K43" i="18"/>
  <c r="P67" i="18"/>
  <c r="D34" i="18"/>
  <c r="Q34" i="18"/>
  <c r="K34" i="18"/>
  <c r="O58" i="18"/>
  <c r="G67" i="18"/>
  <c r="G19" i="18" s="1"/>
  <c r="E67" i="18"/>
  <c r="O67" i="18"/>
  <c r="G41" i="18"/>
  <c r="K41" i="18"/>
  <c r="M65" i="18"/>
  <c r="G36" i="18"/>
  <c r="J60" i="18"/>
  <c r="S36" i="18"/>
  <c r="R63" i="18"/>
  <c r="I15" i="16"/>
  <c r="E40" i="19" s="1"/>
  <c r="L34" i="18"/>
  <c r="C58" i="18"/>
  <c r="S34" i="18"/>
  <c r="J67" i="18"/>
  <c r="Q43" i="18"/>
  <c r="Q19" i="18" s="1"/>
  <c r="L43" i="18"/>
  <c r="L19" i="18" s="1"/>
  <c r="H41" i="18"/>
  <c r="G65" i="18"/>
  <c r="P65" i="18"/>
  <c r="K60" i="18"/>
  <c r="H36" i="18"/>
  <c r="I60" i="18"/>
  <c r="I12" i="18" s="1"/>
  <c r="I8" i="16"/>
  <c r="E33" i="19" s="1"/>
  <c r="H39" i="18"/>
  <c r="G39" i="18"/>
  <c r="I18" i="16"/>
  <c r="F43" i="19" s="1"/>
  <c r="P71" i="18"/>
  <c r="P23" i="18" s="1"/>
  <c r="S47" i="18"/>
  <c r="E47" i="18"/>
  <c r="K71" i="18"/>
  <c r="E71" i="18"/>
  <c r="M37" i="19"/>
  <c r="R37" i="19"/>
  <c r="R13" i="19" s="1"/>
  <c r="O61" i="19"/>
  <c r="H61" i="19"/>
  <c r="E61" i="19"/>
  <c r="K48" i="18"/>
  <c r="S48" i="18"/>
  <c r="M48" i="18"/>
  <c r="H72" i="18"/>
  <c r="I17" i="16"/>
  <c r="D42" i="19" s="1"/>
  <c r="I23" i="16"/>
  <c r="D72" i="19" s="1"/>
  <c r="I14" i="16"/>
  <c r="O39" i="19" s="1"/>
  <c r="M6" i="18"/>
  <c r="S71" i="18"/>
  <c r="R47" i="18"/>
  <c r="R23" i="18" s="1"/>
  <c r="I71" i="18"/>
  <c r="I61" i="19"/>
  <c r="G37" i="19"/>
  <c r="G61" i="19"/>
  <c r="N72" i="18"/>
  <c r="E72" i="18"/>
  <c r="G72" i="18"/>
  <c r="I20" i="16"/>
  <c r="K45" i="19" s="1"/>
  <c r="I24" i="16"/>
  <c r="R73" i="19" s="1"/>
  <c r="I17" i="15"/>
  <c r="L17" i="15"/>
  <c r="D33" i="18"/>
  <c r="F33" i="18"/>
  <c r="S33" i="18"/>
  <c r="S9" i="18" s="1"/>
  <c r="J33" i="18"/>
  <c r="N33" i="18"/>
  <c r="N9" i="18" s="1"/>
  <c r="G57" i="18"/>
  <c r="H33" i="18"/>
  <c r="I57" i="18"/>
  <c r="L57" i="18"/>
  <c r="K33" i="18"/>
  <c r="J57" i="18"/>
  <c r="E57" i="18"/>
  <c r="Q57" i="18"/>
  <c r="Q9" i="18" s="1"/>
  <c r="F57" i="18"/>
  <c r="K57" i="18"/>
  <c r="C57" i="18"/>
  <c r="C9" i="18" s="1"/>
  <c r="D57" i="18"/>
  <c r="I33" i="18"/>
  <c r="G33" i="18"/>
  <c r="K64" i="18"/>
  <c r="K16" i="18" s="1"/>
  <c r="P64" i="18"/>
  <c r="M64" i="18"/>
  <c r="Q40" i="18"/>
  <c r="H64" i="18"/>
  <c r="I64" i="18"/>
  <c r="I16" i="18" s="1"/>
  <c r="L40" i="18"/>
  <c r="J6" i="18"/>
  <c r="K6" i="18"/>
  <c r="T54" i="18"/>
  <c r="T30" i="18"/>
  <c r="R6" i="18"/>
  <c r="E6" i="18"/>
  <c r="D6" i="16"/>
  <c r="G6" i="16" s="1"/>
  <c r="H6" i="16" s="1"/>
  <c r="AF87" i="5"/>
  <c r="AG87" i="5" s="1"/>
  <c r="AH87" i="5" s="1"/>
  <c r="AG86" i="3"/>
  <c r="AH86" i="3" s="1"/>
  <c r="N123" i="5"/>
  <c r="W5" i="3"/>
  <c r="AP60" i="3"/>
  <c r="S16" i="18"/>
  <c r="P116" i="3"/>
  <c r="P125" i="3" s="1"/>
  <c r="P126" i="3" s="1"/>
  <c r="AP80" i="3"/>
  <c r="AO110" i="5"/>
  <c r="R16" i="18"/>
  <c r="AN110" i="5"/>
  <c r="X88" i="5"/>
  <c r="D19" i="16"/>
  <c r="G19" i="16" s="1"/>
  <c r="H19" i="16" s="1"/>
  <c r="W110" i="5"/>
  <c r="AM113" i="5"/>
  <c r="AN113" i="5"/>
  <c r="Q115" i="5"/>
  <c r="R115" i="5" s="1"/>
  <c r="X84" i="5"/>
  <c r="AF81" i="5"/>
  <c r="AG81" i="5" s="1"/>
  <c r="AH81" i="5" s="1"/>
  <c r="W44" i="5"/>
  <c r="AA76" i="5"/>
  <c r="K90" i="5"/>
  <c r="L90" i="5" s="1"/>
  <c r="Q90" i="5" s="1"/>
  <c r="R90" i="5" s="1"/>
  <c r="AG90" i="3"/>
  <c r="AH90" i="3" s="1"/>
  <c r="AN90" i="3" s="1"/>
  <c r="AN85" i="3"/>
  <c r="AG90" i="5"/>
  <c r="AH90" i="5" s="1"/>
  <c r="O69" i="19"/>
  <c r="AC76" i="5"/>
  <c r="Q80" i="3"/>
  <c r="AF74" i="5"/>
  <c r="G16" i="18"/>
  <c r="P104" i="5"/>
  <c r="Q104" i="5" s="1"/>
  <c r="R104" i="5" s="1"/>
  <c r="AP29" i="5"/>
  <c r="G45" i="19"/>
  <c r="W88" i="5"/>
  <c r="N87" i="5"/>
  <c r="P87" i="5" s="1"/>
  <c r="Q87" i="5" s="1"/>
  <c r="R87" i="5" s="1"/>
  <c r="Y87" i="5" s="1"/>
  <c r="AH86" i="5"/>
  <c r="AF98" i="3"/>
  <c r="AG112" i="5"/>
  <c r="AH112" i="5" s="1"/>
  <c r="AO112" i="5" s="1"/>
  <c r="AF116" i="5"/>
  <c r="AG116" i="5" s="1"/>
  <c r="AH116" i="5" s="1"/>
  <c r="AM116" i="5" s="1"/>
  <c r="Y110" i="5"/>
  <c r="AM111" i="3"/>
  <c r="AN111" i="3"/>
  <c r="AN109" i="5"/>
  <c r="AM109" i="5"/>
  <c r="AO109" i="5"/>
  <c r="X44" i="5"/>
  <c r="AG87" i="3"/>
  <c r="AH87" i="3" s="1"/>
  <c r="N111" i="5"/>
  <c r="P111" i="5" s="1"/>
  <c r="P124" i="5" s="1"/>
  <c r="J43" i="19"/>
  <c r="W85" i="5"/>
  <c r="AF12" i="5"/>
  <c r="AP44" i="3"/>
  <c r="Q87" i="3"/>
  <c r="R87" i="3" s="1"/>
  <c r="W87" i="3" s="1"/>
  <c r="P79" i="5"/>
  <c r="Q79" i="5" s="1"/>
  <c r="Y85" i="5"/>
  <c r="D19" i="15"/>
  <c r="G19" i="15" s="1"/>
  <c r="H19" i="15" s="1"/>
  <c r="AM85" i="3"/>
  <c r="H67" i="19"/>
  <c r="P12" i="5"/>
  <c r="P75" i="5" s="1"/>
  <c r="O125" i="3"/>
  <c r="O126" i="3" s="1"/>
  <c r="AG80" i="5"/>
  <c r="AH80" i="5" s="1"/>
  <c r="AO115" i="5"/>
  <c r="Y83" i="5"/>
  <c r="X83" i="5"/>
  <c r="W83" i="5"/>
  <c r="Q111" i="5"/>
  <c r="R111" i="5" s="1"/>
  <c r="AG5" i="5"/>
  <c r="AH5" i="5" s="1"/>
  <c r="AM5" i="5" s="1"/>
  <c r="AE76" i="5"/>
  <c r="AG105" i="5"/>
  <c r="AH105" i="5" s="1"/>
  <c r="N81" i="5"/>
  <c r="K81" i="5"/>
  <c r="L81" i="5" s="1"/>
  <c r="AA97" i="5"/>
  <c r="AH79" i="5"/>
  <c r="K91" i="5"/>
  <c r="L91" i="5" s="1"/>
  <c r="J13" i="18"/>
  <c r="N86" i="5"/>
  <c r="P86" i="5" s="1"/>
  <c r="K86" i="5"/>
  <c r="L86" i="5" s="1"/>
  <c r="L13" i="18"/>
  <c r="Q90" i="3"/>
  <c r="R90" i="3" s="1"/>
  <c r="AE101" i="3"/>
  <c r="AF97" i="5"/>
  <c r="AN44" i="5"/>
  <c r="AM44" i="5"/>
  <c r="F19" i="18"/>
  <c r="R19" i="18"/>
  <c r="P91" i="3"/>
  <c r="R13" i="18"/>
  <c r="AG115" i="3"/>
  <c r="AH115" i="3" s="1"/>
  <c r="AO115" i="3" s="1"/>
  <c r="P106" i="5"/>
  <c r="Q106" i="5" s="1"/>
  <c r="R106" i="5" s="1"/>
  <c r="AO111" i="3"/>
  <c r="AP66" i="3"/>
  <c r="AP68" i="3"/>
  <c r="AN111" i="5"/>
  <c r="AO111" i="5"/>
  <c r="AM111" i="5"/>
  <c r="Q11" i="5"/>
  <c r="R11" i="5" s="1"/>
  <c r="N80" i="5"/>
  <c r="P80" i="5" s="1"/>
  <c r="Q80" i="5" s="1"/>
  <c r="R80" i="5" s="1"/>
  <c r="C13" i="18"/>
  <c r="P13" i="18"/>
  <c r="AM114" i="5"/>
  <c r="AN114" i="5"/>
  <c r="AO114" i="5"/>
  <c r="Y82" i="5"/>
  <c r="W82" i="5"/>
  <c r="X82" i="5"/>
  <c r="AG91" i="5"/>
  <c r="AH91" i="5" s="1"/>
  <c r="N112" i="5"/>
  <c r="P112" i="5" s="1"/>
  <c r="K112" i="5"/>
  <c r="L112" i="5" s="1"/>
  <c r="AO104" i="5"/>
  <c r="AM104" i="5"/>
  <c r="AN104" i="5"/>
  <c r="P66" i="19"/>
  <c r="H66" i="19"/>
  <c r="L42" i="19"/>
  <c r="E66" i="19"/>
  <c r="Q42" i="19"/>
  <c r="I42" i="19"/>
  <c r="P42" i="19"/>
  <c r="C42" i="19"/>
  <c r="Q66" i="19"/>
  <c r="J42" i="19"/>
  <c r="M42" i="19"/>
  <c r="H42" i="19"/>
  <c r="R42" i="19"/>
  <c r="S42" i="19"/>
  <c r="Y89" i="5"/>
  <c r="X89" i="5"/>
  <c r="W89" i="5"/>
  <c r="AE106" i="5"/>
  <c r="AE123" i="5" s="1"/>
  <c r="L100" i="3"/>
  <c r="AG91" i="3"/>
  <c r="AH91" i="3" s="1"/>
  <c r="AM91" i="3" s="1"/>
  <c r="W105" i="5"/>
  <c r="X105" i="5"/>
  <c r="Y105" i="5"/>
  <c r="AG116" i="3"/>
  <c r="AH116" i="3" s="1"/>
  <c r="AH125" i="3" s="1"/>
  <c r="Q111" i="3"/>
  <c r="R111" i="3" s="1"/>
  <c r="X111" i="3" s="1"/>
  <c r="R116" i="5"/>
  <c r="W42" i="5"/>
  <c r="AN60" i="5"/>
  <c r="AI11" i="1"/>
  <c r="BW11" i="1" s="1"/>
  <c r="AP32" i="5"/>
  <c r="AP13" i="5"/>
  <c r="BW14" i="1"/>
  <c r="AI72" i="1"/>
  <c r="BW72" i="1" s="1"/>
  <c r="AP59" i="3"/>
  <c r="AI96" i="1"/>
  <c r="BV96" i="1" s="1"/>
  <c r="AO60" i="5"/>
  <c r="AP7" i="5"/>
  <c r="AP10" i="3"/>
  <c r="AN114" i="3"/>
  <c r="Y42" i="5"/>
  <c r="AO114" i="3"/>
  <c r="BQ93" i="1"/>
  <c r="AJ96" i="1"/>
  <c r="W66" i="5"/>
  <c r="X66" i="5"/>
  <c r="AI90" i="1"/>
  <c r="BW90" i="1" s="1"/>
  <c r="AP68" i="5"/>
  <c r="BV60" i="1"/>
  <c r="W88" i="3"/>
  <c r="X45" i="3"/>
  <c r="BQ89" i="1"/>
  <c r="N101" i="3"/>
  <c r="BQ10" i="1"/>
  <c r="W45" i="3"/>
  <c r="Y45" i="3"/>
  <c r="BQ9" i="1"/>
  <c r="AP67" i="5"/>
  <c r="X6" i="5"/>
  <c r="AP59" i="5"/>
  <c r="X88" i="3"/>
  <c r="AP57" i="5"/>
  <c r="AO15" i="5"/>
  <c r="AN104" i="3"/>
  <c r="CO72" i="1"/>
  <c r="X35" i="5"/>
  <c r="AP41" i="5"/>
  <c r="AP14" i="3"/>
  <c r="AM15" i="5"/>
  <c r="AO104" i="3"/>
  <c r="W109" i="3"/>
  <c r="W31" i="5"/>
  <c r="AO45" i="5"/>
  <c r="AM45" i="5"/>
  <c r="AN45" i="5"/>
  <c r="AG74" i="3"/>
  <c r="Y109" i="3"/>
  <c r="Y31" i="5"/>
  <c r="AP46" i="3"/>
  <c r="BQ6" i="1"/>
  <c r="AO84" i="5"/>
  <c r="AP34" i="3"/>
  <c r="AM46" i="5"/>
  <c r="AO46" i="5"/>
  <c r="AN46" i="5"/>
  <c r="J76" i="5"/>
  <c r="AM83" i="5"/>
  <c r="X46" i="3"/>
  <c r="Y46" i="3"/>
  <c r="W46" i="3"/>
  <c r="AA124" i="5"/>
  <c r="AN83" i="5"/>
  <c r="N76" i="3"/>
  <c r="CI89" i="1"/>
  <c r="AG122" i="3"/>
  <c r="AH98" i="3"/>
  <c r="BP12" i="1"/>
  <c r="AI12" i="1"/>
  <c r="BV12" i="1" s="1"/>
  <c r="AP45" i="3"/>
  <c r="AI95" i="1"/>
  <c r="BW95" i="1" s="1"/>
  <c r="P74" i="5"/>
  <c r="AA101" i="3"/>
  <c r="BW46" i="1"/>
  <c r="BV46" i="1"/>
  <c r="AD97" i="5"/>
  <c r="AF124" i="5"/>
  <c r="N74" i="5"/>
  <c r="O125" i="5"/>
  <c r="Y14" i="5"/>
  <c r="M76" i="5"/>
  <c r="AP39" i="5"/>
  <c r="L99" i="3"/>
  <c r="AF100" i="3"/>
  <c r="AF126" i="3"/>
  <c r="K126" i="3"/>
  <c r="BP89" i="1"/>
  <c r="AM81" i="3"/>
  <c r="N126" i="3"/>
  <c r="AG98" i="3"/>
  <c r="Q98" i="3"/>
  <c r="AG123" i="3"/>
  <c r="AM89" i="5"/>
  <c r="CC79" i="1"/>
  <c r="CI81" i="1"/>
  <c r="BW62" i="1"/>
  <c r="CH79" i="1"/>
  <c r="BK81" i="1"/>
  <c r="BW6" i="1"/>
  <c r="AI83" i="1"/>
  <c r="BW83" i="1" s="1"/>
  <c r="AP61" i="3"/>
  <c r="AP63" i="5"/>
  <c r="CI96" i="1"/>
  <c r="W114" i="3"/>
  <c r="W35" i="5"/>
  <c r="BP71" i="1"/>
  <c r="CH83" i="1"/>
  <c r="BE12" i="1"/>
  <c r="CO12" i="1" s="1"/>
  <c r="AN62" i="5"/>
  <c r="BQ71" i="1"/>
  <c r="Y114" i="3"/>
  <c r="W14" i="5"/>
  <c r="AC82" i="1"/>
  <c r="AJ82" i="1" s="1"/>
  <c r="BW82" i="1" s="1"/>
  <c r="AO62" i="5"/>
  <c r="O75" i="5"/>
  <c r="O76" i="5" s="1"/>
  <c r="BQ78" i="1"/>
  <c r="AH123" i="3"/>
  <c r="P73" i="5"/>
  <c r="AH73" i="3"/>
  <c r="Y4" i="3"/>
  <c r="X4" i="3"/>
  <c r="W4" i="3"/>
  <c r="R73" i="3"/>
  <c r="CC101" i="1"/>
  <c r="X84" i="3"/>
  <c r="AP113" i="3"/>
  <c r="CC98" i="1"/>
  <c r="AP43" i="5"/>
  <c r="AP40" i="5"/>
  <c r="AF99" i="3"/>
  <c r="AP62" i="3"/>
  <c r="BD84" i="1"/>
  <c r="CN84" i="1" s="1"/>
  <c r="CI72" i="1"/>
  <c r="BQ90" i="1"/>
  <c r="BQ96" i="1"/>
  <c r="AP66" i="5"/>
  <c r="AP89" i="3"/>
  <c r="CC91" i="1"/>
  <c r="AP31" i="5"/>
  <c r="N122" i="5"/>
  <c r="BQ95" i="1"/>
  <c r="CI11" i="1"/>
  <c r="CI77" i="1"/>
  <c r="AP95" i="5"/>
  <c r="AP14" i="5"/>
  <c r="AP13" i="3"/>
  <c r="BQ5" i="1"/>
  <c r="AP49" i="5"/>
  <c r="AP33" i="3"/>
  <c r="Z126" i="5"/>
  <c r="AA126" i="3"/>
  <c r="K101" i="3"/>
  <c r="Z101" i="5"/>
  <c r="AO89" i="5"/>
  <c r="Q104" i="3"/>
  <c r="R104" i="3" s="1"/>
  <c r="CI5" i="1"/>
  <c r="AM16" i="5"/>
  <c r="AN16" i="5"/>
  <c r="AO16" i="5"/>
  <c r="AP8" i="5"/>
  <c r="X33" i="5"/>
  <c r="Y33" i="5"/>
  <c r="W33" i="5"/>
  <c r="Y89" i="3"/>
  <c r="X89" i="3"/>
  <c r="W89" i="3"/>
  <c r="AC97" i="1"/>
  <c r="AJ97" i="1" s="1"/>
  <c r="AC98" i="1"/>
  <c r="AJ98" i="1" s="1"/>
  <c r="W49" i="5"/>
  <c r="X49" i="5"/>
  <c r="Y49" i="5"/>
  <c r="AC83" i="1"/>
  <c r="AJ83" i="1" s="1"/>
  <c r="AC84" i="1"/>
  <c r="BQ84" i="1" s="1"/>
  <c r="BK83" i="1"/>
  <c r="AC79" i="1"/>
  <c r="AJ79" i="1" s="1"/>
  <c r="AC80" i="1"/>
  <c r="AJ80" i="1" s="1"/>
  <c r="BK79" i="1"/>
  <c r="AC101" i="1"/>
  <c r="AJ101" i="1" s="1"/>
  <c r="AC102" i="1"/>
  <c r="AJ102" i="1" s="1"/>
  <c r="AM4" i="5"/>
  <c r="AN4" i="5"/>
  <c r="AO4" i="5"/>
  <c r="X78" i="3"/>
  <c r="W78" i="3"/>
  <c r="Y78" i="3"/>
  <c r="AB72" i="5"/>
  <c r="CM84" i="1"/>
  <c r="L103" i="5"/>
  <c r="Q103" i="5" s="1"/>
  <c r="R103" i="5" s="1"/>
  <c r="AP35" i="5"/>
  <c r="K76" i="3"/>
  <c r="BQ72" i="1"/>
  <c r="AN79" i="3"/>
  <c r="AO79" i="3"/>
  <c r="AM79" i="3"/>
  <c r="Q103" i="3"/>
  <c r="Q122" i="3" s="1"/>
  <c r="AI92" i="1"/>
  <c r="CH101" i="1"/>
  <c r="AP15" i="3"/>
  <c r="AN81" i="3"/>
  <c r="Q115" i="3"/>
  <c r="L124" i="3"/>
  <c r="AH78" i="3"/>
  <c r="AG97" i="3"/>
  <c r="AN34" i="5"/>
  <c r="AO34" i="5"/>
  <c r="AM34" i="5"/>
  <c r="L73" i="5"/>
  <c r="BV6" i="1"/>
  <c r="CI78" i="1"/>
  <c r="AG72" i="3"/>
  <c r="AO82" i="5"/>
  <c r="AM82" i="5"/>
  <c r="AN82" i="5"/>
  <c r="AP88" i="3"/>
  <c r="BK11" i="1"/>
  <c r="AC11" i="1"/>
  <c r="BQ11" i="1" s="1"/>
  <c r="AC12" i="1"/>
  <c r="K123" i="5"/>
  <c r="AN84" i="3"/>
  <c r="AM84" i="3"/>
  <c r="AO84" i="3"/>
  <c r="W6" i="3"/>
  <c r="Y6" i="3"/>
  <c r="X6" i="3"/>
  <c r="AI99" i="1"/>
  <c r="BW99" i="1" s="1"/>
  <c r="BQ99" i="1"/>
  <c r="K75" i="5"/>
  <c r="K76" i="5" s="1"/>
  <c r="L75" i="5"/>
  <c r="CO90" i="1"/>
  <c r="CN90" i="1"/>
  <c r="CI71" i="1"/>
  <c r="AB125" i="3"/>
  <c r="CI100" i="1"/>
  <c r="AH103" i="5"/>
  <c r="CI82" i="1"/>
  <c r="CC80" i="1"/>
  <c r="O123" i="5"/>
  <c r="CN72" i="1"/>
  <c r="Y85" i="3"/>
  <c r="X85" i="3"/>
  <c r="W85" i="3"/>
  <c r="AB124" i="3"/>
  <c r="P122" i="5"/>
  <c r="AO11" i="3"/>
  <c r="AN11" i="3"/>
  <c r="AM11" i="3"/>
  <c r="Q73" i="3"/>
  <c r="AI73" i="1"/>
  <c r="BW73" i="1" s="1"/>
  <c r="Q11" i="3"/>
  <c r="R11" i="3" s="1"/>
  <c r="AF122" i="5"/>
  <c r="AD122" i="5"/>
  <c r="BD97" i="1"/>
  <c r="CO97" i="1" s="1"/>
  <c r="CO96" i="1"/>
  <c r="CN96" i="1"/>
  <c r="AX74" i="1"/>
  <c r="BE74" i="1" s="1"/>
  <c r="AX73" i="1"/>
  <c r="BE73" i="1" s="1"/>
  <c r="J125" i="5"/>
  <c r="AH92" i="1"/>
  <c r="BP92" i="1"/>
  <c r="BO92" i="1"/>
  <c r="W58" i="5"/>
  <c r="X58" i="5"/>
  <c r="Y58" i="5"/>
  <c r="AM3" i="3"/>
  <c r="AH72" i="3"/>
  <c r="AO3" i="3"/>
  <c r="AN3" i="3"/>
  <c r="BQ81" i="1"/>
  <c r="L122" i="3"/>
  <c r="AM5" i="3"/>
  <c r="AN5" i="3"/>
  <c r="AO5" i="3"/>
  <c r="Y50" i="5"/>
  <c r="W50" i="5"/>
  <c r="X50" i="5"/>
  <c r="BD80" i="1"/>
  <c r="AP54" i="5"/>
  <c r="M125" i="5"/>
  <c r="AC126" i="5"/>
  <c r="L75" i="3"/>
  <c r="L76" i="3" s="1"/>
  <c r="Q12" i="3"/>
  <c r="X10" i="3"/>
  <c r="W10" i="3"/>
  <c r="Y10" i="3"/>
  <c r="L78" i="5"/>
  <c r="Y17" i="5"/>
  <c r="X17" i="5"/>
  <c r="W17" i="5"/>
  <c r="AN103" i="3"/>
  <c r="AO103" i="3"/>
  <c r="AM103" i="3"/>
  <c r="Y63" i="5"/>
  <c r="W63" i="5"/>
  <c r="X63" i="5"/>
  <c r="AD98" i="5"/>
  <c r="AA122" i="5"/>
  <c r="W113" i="3"/>
  <c r="X113" i="3"/>
  <c r="Y113" i="3"/>
  <c r="BQ100" i="1"/>
  <c r="AI100" i="1"/>
  <c r="BV100" i="1" s="1"/>
  <c r="CI90" i="1"/>
  <c r="BQ77" i="1"/>
  <c r="BD73" i="1"/>
  <c r="CO73" i="1" s="1"/>
  <c r="W18" i="5"/>
  <c r="Y18" i="5"/>
  <c r="X18" i="5"/>
  <c r="AP4" i="3"/>
  <c r="CO100" i="1"/>
  <c r="CN100" i="1"/>
  <c r="BP100" i="1"/>
  <c r="AD123" i="5"/>
  <c r="AE100" i="5"/>
  <c r="W79" i="3"/>
  <c r="Y79" i="3"/>
  <c r="X79" i="3"/>
  <c r="CI99" i="1"/>
  <c r="AB75" i="5"/>
  <c r="AP30" i="5"/>
  <c r="AI74" i="1"/>
  <c r="BV74" i="1" s="1"/>
  <c r="BV84" i="1"/>
  <c r="M100" i="5"/>
  <c r="CM102" i="1"/>
  <c r="AH78" i="5"/>
  <c r="AB99" i="3"/>
  <c r="J100" i="5"/>
  <c r="M124" i="5"/>
  <c r="CC84" i="1"/>
  <c r="W32" i="5"/>
  <c r="X32" i="5"/>
  <c r="Y32" i="5"/>
  <c r="P76" i="3"/>
  <c r="AX102" i="1"/>
  <c r="BE102" i="1" s="1"/>
  <c r="AX101" i="1"/>
  <c r="CI101" i="1" s="1"/>
  <c r="AD101" i="3"/>
  <c r="BD74" i="1"/>
  <c r="AO33" i="5"/>
  <c r="AM33" i="5"/>
  <c r="AN33" i="5"/>
  <c r="BU100" i="1"/>
  <c r="AB73" i="5"/>
  <c r="AX80" i="1"/>
  <c r="BE80" i="1" s="1"/>
  <c r="AX79" i="1"/>
  <c r="BE79" i="1" s="1"/>
  <c r="BU84" i="1"/>
  <c r="BT84" i="1"/>
  <c r="O91" i="5" s="1"/>
  <c r="P91" i="5" s="1"/>
  <c r="BK97" i="1"/>
  <c r="AB98" i="1"/>
  <c r="AB97" i="1"/>
  <c r="BJ97" i="1"/>
  <c r="BK101" i="1"/>
  <c r="AB102" i="1"/>
  <c r="AB101" i="1"/>
  <c r="BP101" i="1" s="1"/>
  <c r="BJ101" i="1"/>
  <c r="BP84" i="1"/>
  <c r="AA99" i="5"/>
  <c r="BP79" i="1"/>
  <c r="AF99" i="5"/>
  <c r="AB76" i="3"/>
  <c r="AX92" i="1"/>
  <c r="BE92" i="1" s="1"/>
  <c r="AX91" i="1"/>
  <c r="CI91" i="1" s="1"/>
  <c r="M99" i="5"/>
  <c r="CM92" i="1"/>
  <c r="M97" i="5"/>
  <c r="AA98" i="5"/>
  <c r="CI6" i="1"/>
  <c r="BE6" i="1"/>
  <c r="CO6" i="1" s="1"/>
  <c r="CH91" i="1"/>
  <c r="BV82" i="1"/>
  <c r="CC73" i="1"/>
  <c r="BT74" i="1"/>
  <c r="BU74" i="1"/>
  <c r="AI80" i="1"/>
  <c r="CH80" i="1"/>
  <c r="AD125" i="5"/>
  <c r="W57" i="5"/>
  <c r="Y57" i="5"/>
  <c r="X57" i="5"/>
  <c r="AJ100" i="1"/>
  <c r="CI95" i="1"/>
  <c r="CH97" i="1"/>
  <c r="BD98" i="1"/>
  <c r="CN98" i="1" s="1"/>
  <c r="AA100" i="5"/>
  <c r="AC101" i="5"/>
  <c r="BD101" i="1"/>
  <c r="CO101" i="1" s="1"/>
  <c r="AE98" i="5"/>
  <c r="AI79" i="1"/>
  <c r="BW79" i="1" s="1"/>
  <c r="BU80" i="1"/>
  <c r="AC74" i="1"/>
  <c r="AJ74" i="1" s="1"/>
  <c r="AC73" i="1"/>
  <c r="AJ73" i="1" s="1"/>
  <c r="AH74" i="3"/>
  <c r="AN9" i="3"/>
  <c r="AO9" i="3"/>
  <c r="AM9" i="3"/>
  <c r="AH91" i="1"/>
  <c r="BV91" i="1" s="1"/>
  <c r="BP91" i="1"/>
  <c r="BO91" i="1"/>
  <c r="J124" i="5"/>
  <c r="W16" i="5"/>
  <c r="X16" i="5"/>
  <c r="Y16" i="5"/>
  <c r="CM98" i="1"/>
  <c r="AO10" i="5"/>
  <c r="AN10" i="5"/>
  <c r="AM10" i="5"/>
  <c r="AO88" i="5"/>
  <c r="AN88" i="5"/>
  <c r="AM88" i="5"/>
  <c r="K122" i="5"/>
  <c r="AM61" i="5"/>
  <c r="AO61" i="5"/>
  <c r="AN61" i="5"/>
  <c r="AC92" i="1"/>
  <c r="AJ92" i="1" s="1"/>
  <c r="AC91" i="1"/>
  <c r="AJ91" i="1" s="1"/>
  <c r="J97" i="5"/>
  <c r="AX84" i="1"/>
  <c r="CI84" i="1" s="1"/>
  <c r="AX83" i="1"/>
  <c r="BE83" i="1" s="1"/>
  <c r="AX98" i="1"/>
  <c r="BE98" i="1" s="1"/>
  <c r="AX97" i="1"/>
  <c r="BE97" i="1" s="1"/>
  <c r="L123" i="3"/>
  <c r="Q72" i="3"/>
  <c r="R3" i="3"/>
  <c r="BD92" i="1"/>
  <c r="AP25" i="5"/>
  <c r="AE125" i="5"/>
  <c r="K97" i="5"/>
  <c r="AG75" i="3"/>
  <c r="AD124" i="5"/>
  <c r="J99" i="5"/>
  <c r="N75" i="5"/>
  <c r="R9" i="3"/>
  <c r="D6" i="15" s="1"/>
  <c r="G6" i="15" s="1"/>
  <c r="H6" i="15" s="1"/>
  <c r="AH3" i="5"/>
  <c r="AM110" i="3"/>
  <c r="AO110" i="3"/>
  <c r="AN110" i="3"/>
  <c r="AD100" i="5"/>
  <c r="CC83" i="1"/>
  <c r="AA125" i="5"/>
  <c r="BW78" i="1"/>
  <c r="BV78" i="1"/>
  <c r="V84" i="1"/>
  <c r="BK84" i="1" s="1"/>
  <c r="AA123" i="5"/>
  <c r="W34" i="5"/>
  <c r="Y34" i="5"/>
  <c r="X34" i="5"/>
  <c r="AP18" i="5"/>
  <c r="AP16" i="3"/>
  <c r="CC97" i="1"/>
  <c r="AB100" i="3"/>
  <c r="AI91" i="1"/>
  <c r="BW91" i="1" s="1"/>
  <c r="BD102" i="1"/>
  <c r="CM74" i="1"/>
  <c r="BP80" i="1"/>
  <c r="Q3" i="5"/>
  <c r="L72" i="5"/>
  <c r="X81" i="3"/>
  <c r="R112" i="3"/>
  <c r="Y112" i="3" s="1"/>
  <c r="R105" i="3"/>
  <c r="X86" i="3"/>
  <c r="W86" i="3"/>
  <c r="Y86" i="3"/>
  <c r="AN105" i="3"/>
  <c r="AO105" i="3"/>
  <c r="AM105" i="3"/>
  <c r="AH122" i="3"/>
  <c r="R106" i="3"/>
  <c r="Y13" i="5"/>
  <c r="W13" i="5"/>
  <c r="X13" i="5"/>
  <c r="AM112" i="3"/>
  <c r="AN112" i="3"/>
  <c r="AO112" i="3"/>
  <c r="AP106" i="3"/>
  <c r="M9" i="18" l="1"/>
  <c r="O9" i="18"/>
  <c r="F16" i="18"/>
  <c r="N23" i="18"/>
  <c r="M16" i="18"/>
  <c r="R57" i="19"/>
  <c r="C58" i="19"/>
  <c r="K10" i="18"/>
  <c r="J9" i="18"/>
  <c r="F10" i="18"/>
  <c r="Q16" i="18"/>
  <c r="D19" i="18"/>
  <c r="L23" i="18"/>
  <c r="L24" i="18"/>
  <c r="L10" i="18"/>
  <c r="N13" i="19"/>
  <c r="C10" i="18"/>
  <c r="J24" i="18"/>
  <c r="S10" i="18"/>
  <c r="O13" i="18"/>
  <c r="H24" i="18"/>
  <c r="P15" i="18"/>
  <c r="I23" i="18"/>
  <c r="F24" i="18"/>
  <c r="C63" i="19"/>
  <c r="D66" i="19"/>
  <c r="R66" i="19"/>
  <c r="R18" i="19" s="1"/>
  <c r="K39" i="19"/>
  <c r="G71" i="19"/>
  <c r="E39" i="19"/>
  <c r="F42" i="19"/>
  <c r="S66" i="19"/>
  <c r="S18" i="19" s="1"/>
  <c r="J67" i="19"/>
  <c r="J19" i="19" s="1"/>
  <c r="I14" i="19"/>
  <c r="R14" i="19"/>
  <c r="L14" i="19"/>
  <c r="S34" i="19"/>
  <c r="N34" i="19"/>
  <c r="D43" i="19"/>
  <c r="S45" i="19"/>
  <c r="M58" i="19"/>
  <c r="I34" i="19"/>
  <c r="H58" i="19"/>
  <c r="E58" i="19"/>
  <c r="I58" i="19"/>
  <c r="M34" i="19"/>
  <c r="F34" i="19"/>
  <c r="L45" i="19"/>
  <c r="S58" i="19"/>
  <c r="L58" i="19"/>
  <c r="F33" i="19"/>
  <c r="K43" i="19"/>
  <c r="G43" i="19"/>
  <c r="R67" i="19"/>
  <c r="D17" i="18"/>
  <c r="H15" i="18"/>
  <c r="D16" i="18"/>
  <c r="N24" i="18"/>
  <c r="S24" i="18"/>
  <c r="E19" i="18"/>
  <c r="J15" i="18"/>
  <c r="S19" i="18"/>
  <c r="P12" i="18"/>
  <c r="M17" i="18"/>
  <c r="E16" i="18"/>
  <c r="D13" i="18"/>
  <c r="I13" i="18"/>
  <c r="M23" i="18"/>
  <c r="Q23" i="18"/>
  <c r="O24" i="18"/>
  <c r="P24" i="18"/>
  <c r="R24" i="18"/>
  <c r="G24" i="18"/>
  <c r="M15" i="18"/>
  <c r="R12" i="18"/>
  <c r="S21" i="18"/>
  <c r="J17" i="18"/>
  <c r="Q24" i="18"/>
  <c r="P19" i="18"/>
  <c r="O23" i="18"/>
  <c r="C24" i="18"/>
  <c r="G72" i="19"/>
  <c r="L72" i="19"/>
  <c r="S14" i="19"/>
  <c r="Q48" i="19"/>
  <c r="S72" i="19"/>
  <c r="F72" i="19"/>
  <c r="P33" i="19"/>
  <c r="R63" i="19"/>
  <c r="O13" i="19"/>
  <c r="S40" i="19"/>
  <c r="N33" i="19"/>
  <c r="L33" i="19"/>
  <c r="D14" i="19"/>
  <c r="Q57" i="19"/>
  <c r="S63" i="19"/>
  <c r="K13" i="19"/>
  <c r="K64" i="19"/>
  <c r="J57" i="19"/>
  <c r="F39" i="19"/>
  <c r="AF100" i="5"/>
  <c r="S13" i="19"/>
  <c r="AM115" i="5"/>
  <c r="H13" i="19"/>
  <c r="N71" i="19"/>
  <c r="D71" i="19"/>
  <c r="P47" i="19"/>
  <c r="R71" i="19"/>
  <c r="K15" i="18"/>
  <c r="L14" i="18"/>
  <c r="D13" i="19"/>
  <c r="E13" i="18"/>
  <c r="G23" i="18"/>
  <c r="F23" i="18"/>
  <c r="I24" i="18"/>
  <c r="T22" i="19"/>
  <c r="O71" i="19"/>
  <c r="P17" i="18"/>
  <c r="O17" i="18"/>
  <c r="M47" i="19"/>
  <c r="E9" i="18"/>
  <c r="C13" i="19"/>
  <c r="I71" i="19"/>
  <c r="G17" i="18"/>
  <c r="E15" i="18"/>
  <c r="I12" i="19"/>
  <c r="J13" i="19"/>
  <c r="H9" i="18"/>
  <c r="L47" i="19"/>
  <c r="E13" i="19"/>
  <c r="T37" i="18"/>
  <c r="K71" i="19"/>
  <c r="F71" i="19"/>
  <c r="K47" i="19"/>
  <c r="F67" i="19"/>
  <c r="F19" i="19" s="1"/>
  <c r="F47" i="19"/>
  <c r="Q47" i="19"/>
  <c r="L71" i="19"/>
  <c r="P16" i="18"/>
  <c r="Q15" i="18"/>
  <c r="C17" i="18"/>
  <c r="O21" i="18"/>
  <c r="M13" i="19"/>
  <c r="T37" i="19"/>
  <c r="P13" i="19"/>
  <c r="T61" i="18"/>
  <c r="N16" i="18"/>
  <c r="J71" i="19"/>
  <c r="N43" i="19"/>
  <c r="C47" i="19"/>
  <c r="M71" i="19"/>
  <c r="S47" i="19"/>
  <c r="S23" i="19" s="1"/>
  <c r="G15" i="18"/>
  <c r="K17" i="18"/>
  <c r="D10" i="18"/>
  <c r="C71" i="19"/>
  <c r="S43" i="19"/>
  <c r="C67" i="19"/>
  <c r="E43" i="19"/>
  <c r="Q67" i="19"/>
  <c r="Q71" i="19"/>
  <c r="I47" i="19"/>
  <c r="D47" i="19"/>
  <c r="E71" i="19"/>
  <c r="L9" i="18"/>
  <c r="E24" i="18"/>
  <c r="M24" i="18"/>
  <c r="D15" i="18"/>
  <c r="J14" i="18"/>
  <c r="O19" i="18"/>
  <c r="T17" i="19"/>
  <c r="M21" i="18"/>
  <c r="E17" i="18"/>
  <c r="J47" i="19"/>
  <c r="Q10" i="18"/>
  <c r="H43" i="19"/>
  <c r="H19" i="19" s="1"/>
  <c r="G47" i="19"/>
  <c r="R47" i="19"/>
  <c r="E47" i="19"/>
  <c r="N47" i="19"/>
  <c r="H16" i="18"/>
  <c r="K23" i="18"/>
  <c r="S15" i="18"/>
  <c r="N15" i="18"/>
  <c r="H21" i="18"/>
  <c r="Q13" i="19"/>
  <c r="N13" i="18"/>
  <c r="I10" i="18"/>
  <c r="Q17" i="18"/>
  <c r="K21" i="18"/>
  <c r="F13" i="19"/>
  <c r="O33" i="19"/>
  <c r="D57" i="19"/>
  <c r="G40" i="19"/>
  <c r="D39" i="19"/>
  <c r="O14" i="18"/>
  <c r="Q64" i="19"/>
  <c r="E57" i="19"/>
  <c r="E9" i="19" s="1"/>
  <c r="F57" i="19"/>
  <c r="J40" i="19"/>
  <c r="D63" i="19"/>
  <c r="N39" i="19"/>
  <c r="G63" i="19"/>
  <c r="O63" i="19"/>
  <c r="O15" i="19" s="1"/>
  <c r="H39" i="19"/>
  <c r="G12" i="18"/>
  <c r="F17" i="18"/>
  <c r="R17" i="18"/>
  <c r="I15" i="18"/>
  <c r="Q33" i="19"/>
  <c r="S39" i="19"/>
  <c r="C57" i="19"/>
  <c r="M33" i="19"/>
  <c r="H63" i="19"/>
  <c r="R64" i="19"/>
  <c r="J73" i="19"/>
  <c r="L57" i="19"/>
  <c r="L39" i="19"/>
  <c r="D33" i="19"/>
  <c r="P57" i="19"/>
  <c r="I57" i="19"/>
  <c r="P63" i="19"/>
  <c r="P39" i="19"/>
  <c r="K63" i="19"/>
  <c r="O73" i="19"/>
  <c r="D73" i="19"/>
  <c r="Q49" i="19"/>
  <c r="O15" i="18"/>
  <c r="L40" i="19"/>
  <c r="G33" i="19"/>
  <c r="S33" i="19"/>
  <c r="G57" i="19"/>
  <c r="J33" i="19"/>
  <c r="H64" i="19"/>
  <c r="J64" i="19"/>
  <c r="R40" i="19"/>
  <c r="M39" i="19"/>
  <c r="F64" i="19"/>
  <c r="J63" i="19"/>
  <c r="Q39" i="19"/>
  <c r="S12" i="18"/>
  <c r="G64" i="19"/>
  <c r="G16" i="19" s="1"/>
  <c r="C40" i="19"/>
  <c r="K57" i="19"/>
  <c r="C33" i="19"/>
  <c r="S57" i="19"/>
  <c r="R33" i="19"/>
  <c r="R9" i="19" s="1"/>
  <c r="R39" i="19"/>
  <c r="P40" i="19"/>
  <c r="N64" i="19"/>
  <c r="L64" i="19"/>
  <c r="I63" i="19"/>
  <c r="M64" i="19"/>
  <c r="D64" i="19"/>
  <c r="I39" i="19"/>
  <c r="I13" i="19"/>
  <c r="H12" i="18"/>
  <c r="E10" i="18"/>
  <c r="S17" i="18"/>
  <c r="N10" i="18"/>
  <c r="L15" i="18"/>
  <c r="G21" i="18"/>
  <c r="K19" i="18"/>
  <c r="K33" i="19"/>
  <c r="O57" i="19"/>
  <c r="H57" i="19"/>
  <c r="N57" i="19"/>
  <c r="M63" i="19"/>
  <c r="G39" i="19"/>
  <c r="L63" i="19"/>
  <c r="S64" i="19"/>
  <c r="C39" i="19"/>
  <c r="D40" i="19"/>
  <c r="N12" i="18"/>
  <c r="I64" i="19"/>
  <c r="K40" i="19"/>
  <c r="H40" i="19"/>
  <c r="D21" i="18"/>
  <c r="M57" i="19"/>
  <c r="I33" i="19"/>
  <c r="H33" i="19"/>
  <c r="I40" i="19"/>
  <c r="J39" i="19"/>
  <c r="E63" i="19"/>
  <c r="Q63" i="19"/>
  <c r="F63" i="19"/>
  <c r="M10" i="18"/>
  <c r="P12" i="19"/>
  <c r="T63" i="18"/>
  <c r="P21" i="18"/>
  <c r="S23" i="18"/>
  <c r="I9" i="18"/>
  <c r="R14" i="18"/>
  <c r="K14" i="19"/>
  <c r="J12" i="18"/>
  <c r="R21" i="18"/>
  <c r="N21" i="18"/>
  <c r="C12" i="18"/>
  <c r="O14" i="19"/>
  <c r="F14" i="19"/>
  <c r="D12" i="18"/>
  <c r="J21" i="18"/>
  <c r="O10" i="18"/>
  <c r="T39" i="18"/>
  <c r="I14" i="18"/>
  <c r="T22" i="18"/>
  <c r="H17" i="18"/>
  <c r="F12" i="18"/>
  <c r="E12" i="19"/>
  <c r="Q14" i="19"/>
  <c r="I21" i="18"/>
  <c r="T43" i="18"/>
  <c r="K12" i="18"/>
  <c r="M12" i="19"/>
  <c r="L17" i="18"/>
  <c r="T48" i="18"/>
  <c r="D12" i="19"/>
  <c r="T58" i="18"/>
  <c r="N12" i="19"/>
  <c r="AG73" i="5"/>
  <c r="J10" i="18"/>
  <c r="G9" i="18"/>
  <c r="J19" i="18"/>
  <c r="C15" i="18"/>
  <c r="M12" i="18"/>
  <c r="E14" i="19"/>
  <c r="F9" i="18"/>
  <c r="T67" i="18"/>
  <c r="H18" i="19"/>
  <c r="N14" i="18"/>
  <c r="F21" i="18"/>
  <c r="T40" i="18"/>
  <c r="K9" i="18"/>
  <c r="G14" i="18"/>
  <c r="T72" i="18"/>
  <c r="Q21" i="18"/>
  <c r="T57" i="18"/>
  <c r="E69" i="19"/>
  <c r="R69" i="19"/>
  <c r="L69" i="19"/>
  <c r="S69" i="19"/>
  <c r="P45" i="19"/>
  <c r="D45" i="19"/>
  <c r="K69" i="19"/>
  <c r="K21" i="19" s="1"/>
  <c r="F69" i="19"/>
  <c r="D69" i="19"/>
  <c r="O45" i="19"/>
  <c r="O21" i="19" s="1"/>
  <c r="C69" i="19"/>
  <c r="M69" i="19"/>
  <c r="N69" i="19"/>
  <c r="J69" i="19"/>
  <c r="J45" i="19"/>
  <c r="H45" i="19"/>
  <c r="F45" i="19"/>
  <c r="R45" i="19"/>
  <c r="R21" i="19" s="1"/>
  <c r="Q45" i="19"/>
  <c r="M45" i="19"/>
  <c r="M21" i="19" s="1"/>
  <c r="G69" i="19"/>
  <c r="G21" i="19" s="1"/>
  <c r="H69" i="19"/>
  <c r="P14" i="19"/>
  <c r="H19" i="18"/>
  <c r="I48" i="19"/>
  <c r="I45" i="19"/>
  <c r="Q69" i="19"/>
  <c r="I69" i="19"/>
  <c r="K49" i="19"/>
  <c r="T33" i="18"/>
  <c r="O67" i="19"/>
  <c r="S67" i="19"/>
  <c r="L67" i="19"/>
  <c r="O43" i="19"/>
  <c r="P67" i="19"/>
  <c r="I67" i="19"/>
  <c r="I43" i="19"/>
  <c r="M43" i="19"/>
  <c r="Q43" i="19"/>
  <c r="D67" i="19"/>
  <c r="C43" i="19"/>
  <c r="P43" i="19"/>
  <c r="M67" i="19"/>
  <c r="N67" i="19"/>
  <c r="N19" i="19" s="1"/>
  <c r="K67" i="19"/>
  <c r="E67" i="19"/>
  <c r="R43" i="19"/>
  <c r="G67" i="19"/>
  <c r="L43" i="19"/>
  <c r="T65" i="18"/>
  <c r="I19" i="18"/>
  <c r="D14" i="18"/>
  <c r="M14" i="18"/>
  <c r="N14" i="19"/>
  <c r="E23" i="18"/>
  <c r="T47" i="18"/>
  <c r="J48" i="19"/>
  <c r="T41" i="18"/>
  <c r="M48" i="19"/>
  <c r="S14" i="18"/>
  <c r="K24" i="18"/>
  <c r="N45" i="19"/>
  <c r="P69" i="19"/>
  <c r="E45" i="19"/>
  <c r="I19" i="16"/>
  <c r="T64" i="18"/>
  <c r="R15" i="18"/>
  <c r="T69" i="18"/>
  <c r="C21" i="18"/>
  <c r="Q73" i="19"/>
  <c r="C49" i="19"/>
  <c r="I49" i="19"/>
  <c r="G73" i="19"/>
  <c r="J49" i="19"/>
  <c r="H73" i="19"/>
  <c r="F49" i="19"/>
  <c r="S49" i="19"/>
  <c r="L73" i="19"/>
  <c r="S73" i="19"/>
  <c r="C73" i="19"/>
  <c r="M49" i="19"/>
  <c r="L49" i="19"/>
  <c r="K73" i="19"/>
  <c r="D49" i="19"/>
  <c r="H49" i="19"/>
  <c r="P73" i="19"/>
  <c r="G49" i="19"/>
  <c r="R49" i="19"/>
  <c r="R25" i="19" s="1"/>
  <c r="F73" i="19"/>
  <c r="I73" i="19"/>
  <c r="O49" i="19"/>
  <c r="O72" i="19"/>
  <c r="K72" i="19"/>
  <c r="H48" i="19"/>
  <c r="E72" i="19"/>
  <c r="R48" i="19"/>
  <c r="C72" i="19"/>
  <c r="O48" i="19"/>
  <c r="K48" i="19"/>
  <c r="J72" i="19"/>
  <c r="S48" i="19"/>
  <c r="D48" i="19"/>
  <c r="D24" i="19" s="1"/>
  <c r="P48" i="19"/>
  <c r="N48" i="19"/>
  <c r="R72" i="19"/>
  <c r="M72" i="19"/>
  <c r="H72" i="19"/>
  <c r="L48" i="19"/>
  <c r="N72" i="19"/>
  <c r="P72" i="19"/>
  <c r="C48" i="19"/>
  <c r="I72" i="19"/>
  <c r="T61" i="19"/>
  <c r="T45" i="18"/>
  <c r="E21" i="18"/>
  <c r="Q72" i="19"/>
  <c r="Q24" i="19" s="1"/>
  <c r="E49" i="19"/>
  <c r="T60" i="18"/>
  <c r="G48" i="19"/>
  <c r="M73" i="19"/>
  <c r="T62" i="19"/>
  <c r="L21" i="18"/>
  <c r="E48" i="19"/>
  <c r="C45" i="19"/>
  <c r="F48" i="19"/>
  <c r="R80" i="3"/>
  <c r="W80" i="3" s="1"/>
  <c r="Q97" i="3"/>
  <c r="E73" i="19"/>
  <c r="N49" i="19"/>
  <c r="P49" i="19"/>
  <c r="N73" i="19"/>
  <c r="T71" i="18"/>
  <c r="T36" i="18"/>
  <c r="T34" i="18"/>
  <c r="C14" i="18"/>
  <c r="T38" i="18"/>
  <c r="L34" i="19"/>
  <c r="L10" i="19" s="1"/>
  <c r="K34" i="19"/>
  <c r="K58" i="19"/>
  <c r="H34" i="19"/>
  <c r="G58" i="19"/>
  <c r="G10" i="19" s="1"/>
  <c r="G42" i="19"/>
  <c r="E34" i="19"/>
  <c r="J34" i="19"/>
  <c r="D9" i="18"/>
  <c r="F14" i="18"/>
  <c r="I66" i="19"/>
  <c r="I18" i="19" s="1"/>
  <c r="K42" i="19"/>
  <c r="O42" i="19"/>
  <c r="F66" i="19"/>
  <c r="F18" i="19" s="1"/>
  <c r="G10" i="18"/>
  <c r="O34" i="19"/>
  <c r="O58" i="19"/>
  <c r="P34" i="19"/>
  <c r="Q34" i="19"/>
  <c r="C34" i="19"/>
  <c r="C10" i="19" s="1"/>
  <c r="N63" i="19"/>
  <c r="L16" i="18"/>
  <c r="E14" i="18"/>
  <c r="H14" i="18"/>
  <c r="F12" i="19"/>
  <c r="J12" i="19"/>
  <c r="T60" i="19"/>
  <c r="G12" i="19"/>
  <c r="D73" i="18"/>
  <c r="F49" i="18"/>
  <c r="C49" i="18"/>
  <c r="J49" i="18"/>
  <c r="N73" i="18"/>
  <c r="M73" i="18"/>
  <c r="D49" i="18"/>
  <c r="P49" i="18"/>
  <c r="I73" i="18"/>
  <c r="N49" i="18"/>
  <c r="G49" i="18"/>
  <c r="H49" i="18"/>
  <c r="F73" i="18"/>
  <c r="G73" i="18"/>
  <c r="R49" i="18"/>
  <c r="L49" i="18"/>
  <c r="L73" i="18"/>
  <c r="M49" i="18"/>
  <c r="Q49" i="18"/>
  <c r="R73" i="18"/>
  <c r="E49" i="18"/>
  <c r="O49" i="18"/>
  <c r="E73" i="18"/>
  <c r="S73" i="18"/>
  <c r="S49" i="18"/>
  <c r="K49" i="18"/>
  <c r="J73" i="18"/>
  <c r="O73" i="18"/>
  <c r="K73" i="18"/>
  <c r="P73" i="18"/>
  <c r="I49" i="18"/>
  <c r="C73" i="18"/>
  <c r="H73" i="18"/>
  <c r="Q73" i="18"/>
  <c r="J66" i="19"/>
  <c r="J18" i="19" s="1"/>
  <c r="J58" i="19"/>
  <c r="Q12" i="19"/>
  <c r="J14" i="19"/>
  <c r="O66" i="19"/>
  <c r="L66" i="19"/>
  <c r="L18" i="19" s="1"/>
  <c r="C66" i="19"/>
  <c r="C18" i="19" s="1"/>
  <c r="N66" i="19"/>
  <c r="I19" i="15"/>
  <c r="Q68" i="18" s="1"/>
  <c r="L19" i="15"/>
  <c r="R34" i="19"/>
  <c r="D58" i="19"/>
  <c r="R58" i="19"/>
  <c r="Q66" i="18"/>
  <c r="L42" i="18"/>
  <c r="D66" i="18"/>
  <c r="M66" i="18"/>
  <c r="M42" i="18"/>
  <c r="K42" i="18"/>
  <c r="N66" i="18"/>
  <c r="Q42" i="18"/>
  <c r="R66" i="18"/>
  <c r="D42" i="18"/>
  <c r="N42" i="18"/>
  <c r="P42" i="18"/>
  <c r="J66" i="18"/>
  <c r="S66" i="18"/>
  <c r="G42" i="18"/>
  <c r="O42" i="18"/>
  <c r="O66" i="18"/>
  <c r="S42" i="18"/>
  <c r="L66" i="18"/>
  <c r="G66" i="18"/>
  <c r="H42" i="18"/>
  <c r="I66" i="18"/>
  <c r="E66" i="18"/>
  <c r="I42" i="18"/>
  <c r="C42" i="18"/>
  <c r="P66" i="18"/>
  <c r="R42" i="18"/>
  <c r="F42" i="18"/>
  <c r="J42" i="18"/>
  <c r="J18" i="18" s="1"/>
  <c r="H66" i="18"/>
  <c r="C66" i="18"/>
  <c r="E42" i="18"/>
  <c r="F66" i="18"/>
  <c r="K66" i="18"/>
  <c r="O64" i="19"/>
  <c r="N40" i="19"/>
  <c r="F40" i="19"/>
  <c r="C64" i="19"/>
  <c r="O40" i="19"/>
  <c r="Q40" i="19"/>
  <c r="E64" i="19"/>
  <c r="E16" i="19" s="1"/>
  <c r="P64" i="19"/>
  <c r="M40" i="19"/>
  <c r="T62" i="18"/>
  <c r="O12" i="19"/>
  <c r="R12" i="19"/>
  <c r="E12" i="18"/>
  <c r="G66" i="19"/>
  <c r="M66" i="19"/>
  <c r="M18" i="19" s="1"/>
  <c r="D34" i="19"/>
  <c r="Q14" i="18"/>
  <c r="H12" i="19"/>
  <c r="C14" i="19"/>
  <c r="E42" i="19"/>
  <c r="N42" i="19"/>
  <c r="K66" i="19"/>
  <c r="F58" i="19"/>
  <c r="Q58" i="19"/>
  <c r="N58" i="19"/>
  <c r="P58" i="19"/>
  <c r="T38" i="19"/>
  <c r="G13" i="19"/>
  <c r="K14" i="18"/>
  <c r="T36" i="19"/>
  <c r="C12" i="19"/>
  <c r="S12" i="19"/>
  <c r="L12" i="19"/>
  <c r="M14" i="19"/>
  <c r="O47" i="19"/>
  <c r="H47" i="19"/>
  <c r="P71" i="19"/>
  <c r="P23" i="19" s="1"/>
  <c r="H71" i="19"/>
  <c r="T6" i="18"/>
  <c r="P18" i="19"/>
  <c r="AF125" i="5"/>
  <c r="I6" i="16"/>
  <c r="E55" i="19" s="1"/>
  <c r="Q55" i="19"/>
  <c r="AO116" i="5"/>
  <c r="AN116" i="5"/>
  <c r="I6" i="15"/>
  <c r="L55" i="18" s="1"/>
  <c r="L6" i="15"/>
  <c r="Y87" i="3"/>
  <c r="AP110" i="5"/>
  <c r="AP113" i="5"/>
  <c r="Q116" i="3"/>
  <c r="R116" i="3" s="1"/>
  <c r="R125" i="3" s="1"/>
  <c r="W90" i="5"/>
  <c r="Y90" i="5"/>
  <c r="X90" i="5"/>
  <c r="AP44" i="5"/>
  <c r="AP109" i="5"/>
  <c r="AP85" i="3"/>
  <c r="AF98" i="5"/>
  <c r="AP111" i="3"/>
  <c r="R139" i="3"/>
  <c r="AN112" i="5"/>
  <c r="AM112" i="5"/>
  <c r="Y80" i="3"/>
  <c r="R97" i="3"/>
  <c r="X104" i="5"/>
  <c r="Y104" i="5"/>
  <c r="W104" i="5"/>
  <c r="P123" i="5"/>
  <c r="W87" i="5"/>
  <c r="R79" i="5"/>
  <c r="Y79" i="5" s="1"/>
  <c r="Q12" i="5"/>
  <c r="R12" i="5" s="1"/>
  <c r="D7" i="16" s="1"/>
  <c r="G7" i="16" s="1"/>
  <c r="H7" i="16" s="1"/>
  <c r="X87" i="5"/>
  <c r="AN5" i="5"/>
  <c r="Q112" i="5"/>
  <c r="R112" i="5" s="1"/>
  <c r="D27" i="16" s="1"/>
  <c r="X87" i="3"/>
  <c r="Q86" i="5"/>
  <c r="R86" i="5" s="1"/>
  <c r="W86" i="5" s="1"/>
  <c r="Q99" i="3"/>
  <c r="BV90" i="1"/>
  <c r="AG12" i="5"/>
  <c r="AH12" i="5" s="1"/>
  <c r="AF75" i="5"/>
  <c r="AF76" i="5" s="1"/>
  <c r="X90" i="3"/>
  <c r="Y90" i="3"/>
  <c r="W90" i="3"/>
  <c r="AO5" i="5"/>
  <c r="W111" i="3"/>
  <c r="AG72" i="5"/>
  <c r="P97" i="5"/>
  <c r="K98" i="5"/>
  <c r="O81" i="5"/>
  <c r="O98" i="5" s="1"/>
  <c r="L101" i="3"/>
  <c r="D18" i="19"/>
  <c r="AO105" i="5"/>
  <c r="AN105" i="5"/>
  <c r="AM105" i="5"/>
  <c r="Y111" i="3"/>
  <c r="X115" i="5"/>
  <c r="W115" i="5"/>
  <c r="Y115" i="5"/>
  <c r="AE126" i="5"/>
  <c r="BV72" i="1"/>
  <c r="Q18" i="19"/>
  <c r="AP114" i="5"/>
  <c r="Q91" i="5"/>
  <c r="R91" i="5" s="1"/>
  <c r="AF106" i="5"/>
  <c r="Y111" i="5"/>
  <c r="W111" i="5"/>
  <c r="X111" i="5"/>
  <c r="D4" i="15"/>
  <c r="Y116" i="5"/>
  <c r="W116" i="5"/>
  <c r="X116" i="5"/>
  <c r="AP104" i="5"/>
  <c r="W80" i="5"/>
  <c r="Y80" i="5"/>
  <c r="X80" i="5"/>
  <c r="Y106" i="5"/>
  <c r="W106" i="5"/>
  <c r="X106" i="5"/>
  <c r="AP111" i="5"/>
  <c r="Q91" i="3"/>
  <c r="P100" i="3"/>
  <c r="P101" i="3" s="1"/>
  <c r="AP115" i="5"/>
  <c r="X104" i="3"/>
  <c r="AP60" i="5"/>
  <c r="AP15" i="5"/>
  <c r="AM84" i="5"/>
  <c r="BW96" i="1"/>
  <c r="AP114" i="3"/>
  <c r="CO92" i="1"/>
  <c r="CI73" i="1"/>
  <c r="Y6" i="5"/>
  <c r="AN84" i="5"/>
  <c r="N76" i="5"/>
  <c r="AP104" i="3"/>
  <c r="AN115" i="3"/>
  <c r="AF101" i="3"/>
  <c r="AP83" i="5"/>
  <c r="Y84" i="3"/>
  <c r="Y104" i="3"/>
  <c r="W6" i="5"/>
  <c r="AG124" i="3"/>
  <c r="CI102" i="1"/>
  <c r="Q73" i="5"/>
  <c r="AP45" i="5"/>
  <c r="AM115" i="3"/>
  <c r="AP81" i="3"/>
  <c r="AO6" i="3"/>
  <c r="AN6" i="3"/>
  <c r="AG100" i="3"/>
  <c r="AM90" i="3"/>
  <c r="X11" i="5"/>
  <c r="AO91" i="3"/>
  <c r="O126" i="5"/>
  <c r="CO74" i="1"/>
  <c r="Y46" i="5"/>
  <c r="X46" i="5"/>
  <c r="W46" i="5"/>
  <c r="AP89" i="5"/>
  <c r="X45" i="5"/>
  <c r="W45" i="5"/>
  <c r="Y45" i="5"/>
  <c r="AP46" i="5"/>
  <c r="P76" i="5"/>
  <c r="W84" i="3"/>
  <c r="R99" i="3"/>
  <c r="AB126" i="3"/>
  <c r="AP62" i="5"/>
  <c r="AO90" i="3"/>
  <c r="Q122" i="5"/>
  <c r="W81" i="3"/>
  <c r="M101" i="5"/>
  <c r="AE101" i="5"/>
  <c r="AN91" i="3"/>
  <c r="L123" i="5"/>
  <c r="CO102" i="1"/>
  <c r="W104" i="3"/>
  <c r="M126" i="5"/>
  <c r="AP33" i="5"/>
  <c r="L122" i="5"/>
  <c r="BE101" i="1"/>
  <c r="R103" i="3"/>
  <c r="R122" i="3" s="1"/>
  <c r="BQ83" i="1"/>
  <c r="AG99" i="3"/>
  <c r="AP3" i="3"/>
  <c r="BW80" i="1"/>
  <c r="Q123" i="3"/>
  <c r="CI92" i="1"/>
  <c r="L126" i="3"/>
  <c r="BE91" i="1"/>
  <c r="BQ82" i="1"/>
  <c r="AM6" i="3"/>
  <c r="AP105" i="3"/>
  <c r="CI83" i="1"/>
  <c r="CI74" i="1"/>
  <c r="AG76" i="3"/>
  <c r="CN74" i="1"/>
  <c r="AP11" i="3"/>
  <c r="AP84" i="3"/>
  <c r="AP16" i="5"/>
  <c r="Q74" i="3"/>
  <c r="AP82" i="5"/>
  <c r="J126" i="5"/>
  <c r="AG125" i="3"/>
  <c r="CI80" i="1"/>
  <c r="BQ73" i="1"/>
  <c r="CN92" i="1"/>
  <c r="BQ92" i="1"/>
  <c r="AI97" i="1"/>
  <c r="BW97" i="1" s="1"/>
  <c r="BQ97" i="1"/>
  <c r="BP97" i="1"/>
  <c r="CO80" i="1"/>
  <c r="CN80" i="1"/>
  <c r="W11" i="3"/>
  <c r="Y11" i="3"/>
  <c r="X11" i="3"/>
  <c r="AM103" i="5"/>
  <c r="AO103" i="5"/>
  <c r="AN103" i="5"/>
  <c r="K124" i="5"/>
  <c r="CI97" i="1"/>
  <c r="BQ12" i="1"/>
  <c r="AJ12" i="1"/>
  <c r="BW12" i="1" s="1"/>
  <c r="AM91" i="5"/>
  <c r="AO91" i="5"/>
  <c r="AN91" i="5"/>
  <c r="Y9" i="3"/>
  <c r="X9" i="3"/>
  <c r="W9" i="3"/>
  <c r="R74" i="3"/>
  <c r="AP61" i="5"/>
  <c r="AP88" i="5"/>
  <c r="N98" i="5"/>
  <c r="CI98" i="1"/>
  <c r="BE84" i="1"/>
  <c r="CO84" i="1" s="1"/>
  <c r="N124" i="5"/>
  <c r="AA126" i="5"/>
  <c r="BV92" i="1"/>
  <c r="BU92" i="1"/>
  <c r="CI79" i="1"/>
  <c r="AJ11" i="1"/>
  <c r="AP34" i="5"/>
  <c r="BQ79" i="1"/>
  <c r="AP4" i="5"/>
  <c r="AN3" i="5"/>
  <c r="AM3" i="5"/>
  <c r="AO3" i="5"/>
  <c r="AH72" i="5"/>
  <c r="AH97" i="3"/>
  <c r="AN78" i="3"/>
  <c r="AM78" i="3"/>
  <c r="AO78" i="3"/>
  <c r="BW100" i="1"/>
  <c r="P125" i="5"/>
  <c r="N125" i="5"/>
  <c r="AB76" i="5"/>
  <c r="BV80" i="1"/>
  <c r="AG100" i="5"/>
  <c r="AB100" i="5"/>
  <c r="AP5" i="3"/>
  <c r="R98" i="3"/>
  <c r="AB125" i="5"/>
  <c r="AP110" i="3"/>
  <c r="AN12" i="3"/>
  <c r="AO12" i="3"/>
  <c r="AM12" i="3"/>
  <c r="AH75" i="3"/>
  <c r="AP10" i="5"/>
  <c r="CO98" i="1"/>
  <c r="AM90" i="5"/>
  <c r="AO90" i="5"/>
  <c r="AN90" i="5"/>
  <c r="O100" i="5"/>
  <c r="AB101" i="3"/>
  <c r="BW74" i="1"/>
  <c r="Q78" i="5"/>
  <c r="R78" i="5" s="1"/>
  <c r="AB122" i="5"/>
  <c r="AD126" i="5"/>
  <c r="AP79" i="3"/>
  <c r="Q72" i="5"/>
  <c r="R3" i="5"/>
  <c r="D4" i="16" s="1"/>
  <c r="W9" i="5"/>
  <c r="Y9" i="5"/>
  <c r="X9" i="5"/>
  <c r="AB124" i="5"/>
  <c r="AG124" i="5"/>
  <c r="AB123" i="5"/>
  <c r="W103" i="5"/>
  <c r="X103" i="5"/>
  <c r="Y103" i="5"/>
  <c r="AH74" i="5"/>
  <c r="AM9" i="5"/>
  <c r="AO9" i="5"/>
  <c r="AN9" i="5"/>
  <c r="BQ91" i="1"/>
  <c r="BQ74" i="1"/>
  <c r="AM85" i="5"/>
  <c r="AO85" i="5"/>
  <c r="AN85" i="5"/>
  <c r="AO11" i="5"/>
  <c r="AN11" i="5"/>
  <c r="AM11" i="5"/>
  <c r="Y81" i="3"/>
  <c r="N97" i="5"/>
  <c r="R72" i="3"/>
  <c r="X3" i="3"/>
  <c r="Y3" i="3"/>
  <c r="R138" i="3"/>
  <c r="W3" i="3"/>
  <c r="J101" i="5"/>
  <c r="AP9" i="3"/>
  <c r="K100" i="5"/>
  <c r="AI101" i="1"/>
  <c r="BW101" i="1" s="1"/>
  <c r="AM78" i="5"/>
  <c r="AO78" i="5"/>
  <c r="AN78" i="5"/>
  <c r="AO79" i="5"/>
  <c r="AN79" i="5"/>
  <c r="AM79" i="5"/>
  <c r="AD101" i="5"/>
  <c r="BQ80" i="1"/>
  <c r="AG74" i="5"/>
  <c r="K99" i="5"/>
  <c r="BQ101" i="1"/>
  <c r="AJ84" i="1"/>
  <c r="BW84" i="1" s="1"/>
  <c r="AB97" i="5"/>
  <c r="AG97" i="5"/>
  <c r="K125" i="5"/>
  <c r="AI98" i="1"/>
  <c r="BQ98" i="1"/>
  <c r="BP98" i="1"/>
  <c r="AG98" i="5"/>
  <c r="AB98" i="5"/>
  <c r="N100" i="5"/>
  <c r="P99" i="5"/>
  <c r="N99" i="5"/>
  <c r="R115" i="3"/>
  <c r="Q124" i="3"/>
  <c r="CN102" i="1"/>
  <c r="AB99" i="5"/>
  <c r="AG99" i="5"/>
  <c r="AA101" i="5"/>
  <c r="AI102" i="1"/>
  <c r="BV102" i="1" s="1"/>
  <c r="BQ102" i="1"/>
  <c r="BP102" i="1"/>
  <c r="AM109" i="3"/>
  <c r="AO109" i="3"/>
  <c r="AN109" i="3"/>
  <c r="AH124" i="3"/>
  <c r="AP103" i="3"/>
  <c r="Q75" i="3"/>
  <c r="R12" i="3"/>
  <c r="R71" i="3" s="1"/>
  <c r="L74" i="5"/>
  <c r="L76" i="5" s="1"/>
  <c r="AN116" i="3"/>
  <c r="AM116" i="3"/>
  <c r="AO116" i="3"/>
  <c r="BW92" i="1"/>
  <c r="X10" i="5"/>
  <c r="Y10" i="5"/>
  <c r="W10" i="5"/>
  <c r="X112" i="3"/>
  <c r="W112" i="3"/>
  <c r="AP112" i="3"/>
  <c r="W105" i="3"/>
  <c r="Y105" i="3"/>
  <c r="X105" i="3"/>
  <c r="Y106" i="3"/>
  <c r="X106" i="3"/>
  <c r="W106" i="3"/>
  <c r="R123" i="3"/>
  <c r="O31" i="19" l="1"/>
  <c r="K19" i="19"/>
  <c r="S10" i="19"/>
  <c r="C15" i="19"/>
  <c r="M10" i="19"/>
  <c r="G19" i="19"/>
  <c r="G23" i="19"/>
  <c r="E10" i="19"/>
  <c r="K15" i="19"/>
  <c r="N10" i="19"/>
  <c r="S21" i="19"/>
  <c r="L21" i="19"/>
  <c r="I10" i="19"/>
  <c r="D19" i="19"/>
  <c r="R19" i="19"/>
  <c r="F9" i="19"/>
  <c r="F24" i="19"/>
  <c r="F10" i="19"/>
  <c r="H10" i="19"/>
  <c r="L24" i="19"/>
  <c r="S24" i="19"/>
  <c r="E23" i="19"/>
  <c r="G24" i="19"/>
  <c r="X80" i="3"/>
  <c r="I23" i="19"/>
  <c r="P18" i="18"/>
  <c r="P9" i="19"/>
  <c r="S15" i="19"/>
  <c r="R15" i="19"/>
  <c r="K16" i="19"/>
  <c r="R23" i="19"/>
  <c r="D23" i="19"/>
  <c r="AF101" i="5"/>
  <c r="S16" i="19"/>
  <c r="N9" i="19"/>
  <c r="J9" i="19"/>
  <c r="L9" i="19"/>
  <c r="D15" i="19"/>
  <c r="Q23" i="19"/>
  <c r="N23" i="19"/>
  <c r="D9" i="19"/>
  <c r="Q9" i="19"/>
  <c r="L23" i="19"/>
  <c r="F23" i="19"/>
  <c r="M23" i="19"/>
  <c r="F15" i="19"/>
  <c r="O25" i="19"/>
  <c r="L19" i="19"/>
  <c r="N16" i="19"/>
  <c r="I55" i="19"/>
  <c r="N15" i="19"/>
  <c r="S9" i="19"/>
  <c r="P15" i="19"/>
  <c r="S31" i="19"/>
  <c r="L15" i="19"/>
  <c r="J23" i="19"/>
  <c r="C23" i="19"/>
  <c r="K23" i="19"/>
  <c r="G15" i="19"/>
  <c r="P126" i="5"/>
  <c r="Q15" i="19"/>
  <c r="C9" i="19"/>
  <c r="T13" i="19"/>
  <c r="I16" i="19"/>
  <c r="J25" i="19"/>
  <c r="F16" i="19"/>
  <c r="J15" i="19"/>
  <c r="J16" i="19"/>
  <c r="H15" i="19"/>
  <c r="Q25" i="18"/>
  <c r="H9" i="19"/>
  <c r="T13" i="18"/>
  <c r="D16" i="19"/>
  <c r="O23" i="19"/>
  <c r="Q19" i="19"/>
  <c r="M16" i="19"/>
  <c r="T16" i="18"/>
  <c r="L25" i="19"/>
  <c r="S19" i="19"/>
  <c r="O9" i="19"/>
  <c r="P16" i="19"/>
  <c r="O10" i="19"/>
  <c r="C24" i="19"/>
  <c r="C19" i="19"/>
  <c r="H16" i="19"/>
  <c r="T39" i="19"/>
  <c r="I9" i="19"/>
  <c r="K9" i="19"/>
  <c r="M15" i="19"/>
  <c r="T17" i="18"/>
  <c r="L16" i="19"/>
  <c r="M9" i="19"/>
  <c r="G25" i="19"/>
  <c r="Q16" i="19"/>
  <c r="R10" i="19"/>
  <c r="R25" i="18"/>
  <c r="T24" i="18"/>
  <c r="T23" i="18"/>
  <c r="T33" i="19"/>
  <c r="F25" i="19"/>
  <c r="G9" i="19"/>
  <c r="O18" i="19"/>
  <c r="Q25" i="19"/>
  <c r="K24" i="19"/>
  <c r="M24" i="19"/>
  <c r="I25" i="18"/>
  <c r="D25" i="18"/>
  <c r="C44" i="18"/>
  <c r="I25" i="19"/>
  <c r="T63" i="19"/>
  <c r="I15" i="19"/>
  <c r="T57" i="19"/>
  <c r="R16" i="19"/>
  <c r="H44" i="18"/>
  <c r="J68" i="18"/>
  <c r="S44" i="18"/>
  <c r="G44" i="18"/>
  <c r="E21" i="19"/>
  <c r="I68" i="18"/>
  <c r="R68" i="18"/>
  <c r="E24" i="19"/>
  <c r="T21" i="18"/>
  <c r="D21" i="19"/>
  <c r="N44" i="18"/>
  <c r="K68" i="18"/>
  <c r="D68" i="18"/>
  <c r="G18" i="19"/>
  <c r="Q10" i="19"/>
  <c r="K44" i="18"/>
  <c r="L44" i="18"/>
  <c r="C16" i="19"/>
  <c r="M68" i="18"/>
  <c r="E15" i="19"/>
  <c r="E44" i="18"/>
  <c r="L68" i="18"/>
  <c r="F68" i="18"/>
  <c r="C68" i="18"/>
  <c r="T14" i="19"/>
  <c r="I24" i="19"/>
  <c r="P19" i="19"/>
  <c r="T15" i="18"/>
  <c r="N21" i="19"/>
  <c r="K18" i="18"/>
  <c r="T9" i="18"/>
  <c r="R24" i="19"/>
  <c r="M25" i="19"/>
  <c r="R31" i="19"/>
  <c r="AP112" i="5"/>
  <c r="N31" i="19"/>
  <c r="F31" i="19"/>
  <c r="P25" i="19"/>
  <c r="C31" i="19"/>
  <c r="G31" i="19"/>
  <c r="N24" i="19"/>
  <c r="T69" i="19"/>
  <c r="E31" i="19"/>
  <c r="E7" i="19" s="1"/>
  <c r="T71" i="19"/>
  <c r="K18" i="19"/>
  <c r="T45" i="19"/>
  <c r="T49" i="19"/>
  <c r="T72" i="19"/>
  <c r="T73" i="19"/>
  <c r="T12" i="18"/>
  <c r="O16" i="19"/>
  <c r="T66" i="18"/>
  <c r="G18" i="18"/>
  <c r="D10" i="19"/>
  <c r="O25" i="18"/>
  <c r="P10" i="19"/>
  <c r="T67" i="19"/>
  <c r="M19" i="19"/>
  <c r="H21" i="19"/>
  <c r="J21" i="19"/>
  <c r="N25" i="19"/>
  <c r="T43" i="19"/>
  <c r="K25" i="19"/>
  <c r="P21" i="19"/>
  <c r="D25" i="19"/>
  <c r="M18" i="18"/>
  <c r="H25" i="18"/>
  <c r="J25" i="18"/>
  <c r="J10" i="19"/>
  <c r="C25" i="19"/>
  <c r="I21" i="19"/>
  <c r="F18" i="18"/>
  <c r="T10" i="18"/>
  <c r="T19" i="18"/>
  <c r="F21" i="19"/>
  <c r="R18" i="18"/>
  <c r="N18" i="19"/>
  <c r="P24" i="19"/>
  <c r="H24" i="19"/>
  <c r="O19" i="19"/>
  <c r="T42" i="19"/>
  <c r="E18" i="19"/>
  <c r="Q21" i="19"/>
  <c r="T47" i="19"/>
  <c r="T34" i="19"/>
  <c r="S25" i="18"/>
  <c r="E25" i="19"/>
  <c r="H25" i="19"/>
  <c r="S25" i="19"/>
  <c r="J24" i="19"/>
  <c r="K10" i="19"/>
  <c r="Q31" i="18"/>
  <c r="O68" i="18"/>
  <c r="M44" i="18"/>
  <c r="T66" i="19"/>
  <c r="P44" i="18"/>
  <c r="N18" i="18"/>
  <c r="C25" i="18"/>
  <c r="T49" i="18"/>
  <c r="T14" i="18"/>
  <c r="O24" i="19"/>
  <c r="P55" i="18"/>
  <c r="R44" i="18"/>
  <c r="R20" i="18" s="1"/>
  <c r="F44" i="18"/>
  <c r="O44" i="18"/>
  <c r="T40" i="19"/>
  <c r="T64" i="19"/>
  <c r="T58" i="19"/>
  <c r="C21" i="19"/>
  <c r="J44" i="18"/>
  <c r="AP116" i="5"/>
  <c r="K31" i="19"/>
  <c r="H23" i="19"/>
  <c r="S18" i="18"/>
  <c r="D18" i="18"/>
  <c r="L18" i="18"/>
  <c r="K25" i="18"/>
  <c r="M25" i="18"/>
  <c r="N25" i="18"/>
  <c r="F25" i="18"/>
  <c r="I7" i="16"/>
  <c r="K32" i="19" s="1"/>
  <c r="E19" i="19"/>
  <c r="T12" i="19"/>
  <c r="E25" i="18"/>
  <c r="S68" i="19"/>
  <c r="E44" i="19"/>
  <c r="C44" i="19"/>
  <c r="G68" i="19"/>
  <c r="O68" i="19"/>
  <c r="K68" i="19"/>
  <c r="P68" i="19"/>
  <c r="H68" i="19"/>
  <c r="L44" i="19"/>
  <c r="F68" i="19"/>
  <c r="D44" i="19"/>
  <c r="N68" i="19"/>
  <c r="C68" i="19"/>
  <c r="H44" i="19"/>
  <c r="N44" i="19"/>
  <c r="E68" i="19"/>
  <c r="O44" i="19"/>
  <c r="K44" i="19"/>
  <c r="L68" i="19"/>
  <c r="J68" i="19"/>
  <c r="Q68" i="19"/>
  <c r="D68" i="19"/>
  <c r="P44" i="19"/>
  <c r="P20" i="19" s="1"/>
  <c r="M68" i="19"/>
  <c r="I68" i="19"/>
  <c r="M44" i="19"/>
  <c r="I44" i="19"/>
  <c r="R44" i="19"/>
  <c r="J44" i="19"/>
  <c r="G44" i="19"/>
  <c r="R68" i="19"/>
  <c r="Q44" i="19"/>
  <c r="S44" i="19"/>
  <c r="S20" i="19" s="1"/>
  <c r="F44" i="19"/>
  <c r="F20" i="19" s="1"/>
  <c r="Q44" i="18"/>
  <c r="Q20" i="18" s="1"/>
  <c r="G25" i="18"/>
  <c r="D55" i="18"/>
  <c r="AP5" i="5"/>
  <c r="N68" i="18"/>
  <c r="T48" i="19"/>
  <c r="S68" i="18"/>
  <c r="E68" i="18"/>
  <c r="D31" i="19"/>
  <c r="P55" i="19"/>
  <c r="C18" i="18"/>
  <c r="T42" i="18"/>
  <c r="H18" i="18"/>
  <c r="I19" i="19"/>
  <c r="P31" i="18"/>
  <c r="G68" i="18"/>
  <c r="Q125" i="3"/>
  <c r="Q126" i="3" s="1"/>
  <c r="D44" i="18"/>
  <c r="H68" i="18"/>
  <c r="I44" i="18"/>
  <c r="P68" i="18"/>
  <c r="O55" i="19"/>
  <c r="O7" i="19" s="1"/>
  <c r="J55" i="19"/>
  <c r="E18" i="18"/>
  <c r="I18" i="18"/>
  <c r="O18" i="18"/>
  <c r="Q18" i="18"/>
  <c r="T73" i="18"/>
  <c r="L25" i="18"/>
  <c r="P25" i="18"/>
  <c r="H55" i="18"/>
  <c r="O55" i="18"/>
  <c r="K31" i="18"/>
  <c r="M55" i="18"/>
  <c r="D31" i="18"/>
  <c r="I31" i="18"/>
  <c r="F55" i="18"/>
  <c r="E55" i="18"/>
  <c r="I31" i="19"/>
  <c r="J31" i="19"/>
  <c r="E31" i="18"/>
  <c r="L31" i="18"/>
  <c r="L7" i="18" s="1"/>
  <c r="N31" i="18"/>
  <c r="H31" i="18"/>
  <c r="J31" i="18"/>
  <c r="K55" i="18"/>
  <c r="R55" i="18"/>
  <c r="R31" i="18"/>
  <c r="C31" i="18"/>
  <c r="M31" i="18"/>
  <c r="O31" i="18"/>
  <c r="I55" i="18"/>
  <c r="S31" i="18"/>
  <c r="C55" i="18"/>
  <c r="F31" i="18"/>
  <c r="N55" i="18"/>
  <c r="Q55" i="18"/>
  <c r="J55" i="18"/>
  <c r="G55" i="18"/>
  <c r="G31" i="18"/>
  <c r="S55" i="18"/>
  <c r="S55" i="19"/>
  <c r="Q31" i="19"/>
  <c r="Q7" i="19" s="1"/>
  <c r="L31" i="19"/>
  <c r="K55" i="19"/>
  <c r="M55" i="19"/>
  <c r="C55" i="19"/>
  <c r="M31" i="19"/>
  <c r="H55" i="19"/>
  <c r="G55" i="19"/>
  <c r="L55" i="19"/>
  <c r="N55" i="19"/>
  <c r="P31" i="19"/>
  <c r="F55" i="19"/>
  <c r="R55" i="19"/>
  <c r="D55" i="19"/>
  <c r="H31" i="19"/>
  <c r="Y116" i="3"/>
  <c r="W116" i="3"/>
  <c r="Y112" i="5"/>
  <c r="X112" i="5"/>
  <c r="X116" i="3"/>
  <c r="X86" i="5"/>
  <c r="Y86" i="5"/>
  <c r="D25" i="16"/>
  <c r="W112" i="5"/>
  <c r="AG75" i="5"/>
  <c r="AG76" i="5" s="1"/>
  <c r="W79" i="5"/>
  <c r="X79" i="5"/>
  <c r="P81" i="5"/>
  <c r="X91" i="5"/>
  <c r="Y91" i="5"/>
  <c r="W91" i="5"/>
  <c r="D7" i="15"/>
  <c r="G7" i="15" s="1"/>
  <c r="H7" i="15" s="1"/>
  <c r="O101" i="5"/>
  <c r="AP105" i="5"/>
  <c r="AG106" i="5"/>
  <c r="AF123" i="5"/>
  <c r="AF126" i="5" s="1"/>
  <c r="R91" i="3"/>
  <c r="R100" i="3" s="1"/>
  <c r="Q100" i="3"/>
  <c r="Q101" i="3" s="1"/>
  <c r="D27" i="15"/>
  <c r="AP84" i="5"/>
  <c r="AG101" i="3"/>
  <c r="W11" i="5"/>
  <c r="AP115" i="3"/>
  <c r="AG126" i="3"/>
  <c r="Q74" i="5"/>
  <c r="R74" i="5"/>
  <c r="Y11" i="5"/>
  <c r="AP91" i="3"/>
  <c r="AP6" i="3"/>
  <c r="AP90" i="3"/>
  <c r="W103" i="3"/>
  <c r="R130" i="3"/>
  <c r="S139" i="3" s="1"/>
  <c r="R140" i="3"/>
  <c r="AH99" i="5"/>
  <c r="Y103" i="3"/>
  <c r="X103" i="3"/>
  <c r="AH124" i="5"/>
  <c r="Q76" i="3"/>
  <c r="K101" i="5"/>
  <c r="AP90" i="5"/>
  <c r="AP78" i="3"/>
  <c r="AP131" i="3" s="1"/>
  <c r="Q75" i="5"/>
  <c r="AP79" i="5"/>
  <c r="K126" i="5"/>
  <c r="AH126" i="3"/>
  <c r="AB126" i="5"/>
  <c r="Y78" i="5"/>
  <c r="X78" i="5"/>
  <c r="W78" i="5"/>
  <c r="L124" i="5"/>
  <c r="Q124" i="5"/>
  <c r="R75" i="3"/>
  <c r="W12" i="3"/>
  <c r="X12" i="3"/>
  <c r="Y12" i="3"/>
  <c r="L97" i="5"/>
  <c r="Q97" i="5"/>
  <c r="AP85" i="5"/>
  <c r="AP78" i="5"/>
  <c r="AH76" i="3"/>
  <c r="AP12" i="3"/>
  <c r="AG125" i="5"/>
  <c r="N101" i="5"/>
  <c r="Q125" i="5"/>
  <c r="L125" i="5"/>
  <c r="AH75" i="5"/>
  <c r="AO12" i="5"/>
  <c r="AM12" i="5"/>
  <c r="AN12" i="5"/>
  <c r="R72" i="5"/>
  <c r="R138" i="5"/>
  <c r="W3" i="5"/>
  <c r="Y3" i="5"/>
  <c r="X3" i="5"/>
  <c r="N126" i="5"/>
  <c r="AP116" i="3"/>
  <c r="AM87" i="3"/>
  <c r="AH100" i="3"/>
  <c r="AO87" i="3"/>
  <c r="AN87" i="3"/>
  <c r="BW98" i="1"/>
  <c r="BV98" i="1"/>
  <c r="L98" i="5"/>
  <c r="AP103" i="5"/>
  <c r="AP109" i="3"/>
  <c r="AG101" i="5"/>
  <c r="AB101" i="5"/>
  <c r="L99" i="5"/>
  <c r="Q99" i="5"/>
  <c r="AP11" i="5"/>
  <c r="Q123" i="5"/>
  <c r="AG122" i="5"/>
  <c r="AH73" i="5"/>
  <c r="AO6" i="5"/>
  <c r="AM6" i="5"/>
  <c r="AN6" i="5"/>
  <c r="AP3" i="5"/>
  <c r="AO86" i="3"/>
  <c r="AN86" i="3"/>
  <c r="AM86" i="3"/>
  <c r="AH99" i="3"/>
  <c r="P100" i="5"/>
  <c r="Y4" i="5"/>
  <c r="X4" i="5"/>
  <c r="R73" i="5"/>
  <c r="W4" i="5"/>
  <c r="Y115" i="3"/>
  <c r="W115" i="3"/>
  <c r="X115" i="3"/>
  <c r="R124" i="3"/>
  <c r="L100" i="5"/>
  <c r="Q100" i="5"/>
  <c r="BW102" i="1"/>
  <c r="AP9" i="5"/>
  <c r="AP91" i="5"/>
  <c r="R140" i="5"/>
  <c r="R122" i="5"/>
  <c r="R123" i="5"/>
  <c r="F20" i="18" l="1"/>
  <c r="S7" i="19"/>
  <c r="P7" i="18"/>
  <c r="S56" i="19"/>
  <c r="Q56" i="19"/>
  <c r="R7" i="19"/>
  <c r="M20" i="18"/>
  <c r="N20" i="18"/>
  <c r="C20" i="18"/>
  <c r="K20" i="18"/>
  <c r="I7" i="19"/>
  <c r="H7" i="19"/>
  <c r="T9" i="19"/>
  <c r="T23" i="19"/>
  <c r="D20" i="19"/>
  <c r="T10" i="19"/>
  <c r="T16" i="19"/>
  <c r="J7" i="18"/>
  <c r="S20" i="18"/>
  <c r="T15" i="19"/>
  <c r="T19" i="19"/>
  <c r="I20" i="18"/>
  <c r="Q7" i="18"/>
  <c r="L20" i="18"/>
  <c r="H20" i="18"/>
  <c r="G20" i="18"/>
  <c r="J20" i="18"/>
  <c r="C7" i="19"/>
  <c r="D7" i="18"/>
  <c r="F7" i="19"/>
  <c r="T18" i="19"/>
  <c r="R32" i="19"/>
  <c r="H20" i="19"/>
  <c r="E32" i="19"/>
  <c r="F56" i="19"/>
  <c r="J20" i="19"/>
  <c r="K56" i="19"/>
  <c r="K8" i="19" s="1"/>
  <c r="O32" i="19"/>
  <c r="M20" i="19"/>
  <c r="K20" i="19"/>
  <c r="E20" i="19"/>
  <c r="T25" i="19"/>
  <c r="T24" i="19"/>
  <c r="T21" i="19"/>
  <c r="O20" i="18"/>
  <c r="N7" i="19"/>
  <c r="G7" i="19"/>
  <c r="T44" i="18"/>
  <c r="T68" i="19"/>
  <c r="N7" i="18"/>
  <c r="J7" i="19"/>
  <c r="R20" i="19"/>
  <c r="T68" i="18"/>
  <c r="I20" i="19"/>
  <c r="P20" i="18"/>
  <c r="T25" i="18"/>
  <c r="J56" i="19"/>
  <c r="C20" i="19"/>
  <c r="T44" i="19"/>
  <c r="Q32" i="19"/>
  <c r="N32" i="19"/>
  <c r="N56" i="19"/>
  <c r="E56" i="19"/>
  <c r="F7" i="18"/>
  <c r="L20" i="19"/>
  <c r="I7" i="15"/>
  <c r="F56" i="18" s="1"/>
  <c r="L7" i="15"/>
  <c r="G56" i="19"/>
  <c r="H56" i="19"/>
  <c r="P56" i="19"/>
  <c r="D32" i="19"/>
  <c r="I56" i="19"/>
  <c r="E20" i="18"/>
  <c r="G7" i="18"/>
  <c r="H7" i="18"/>
  <c r="Q20" i="19"/>
  <c r="H32" i="19"/>
  <c r="O56" i="19"/>
  <c r="M56" i="19"/>
  <c r="P32" i="19"/>
  <c r="D7" i="19"/>
  <c r="G32" i="19"/>
  <c r="S32" i="19"/>
  <c r="O7" i="18"/>
  <c r="N20" i="19"/>
  <c r="D20" i="18"/>
  <c r="C56" i="19"/>
  <c r="D56" i="19"/>
  <c r="M32" i="19"/>
  <c r="F32" i="19"/>
  <c r="L56" i="19"/>
  <c r="O20" i="19"/>
  <c r="R56" i="19"/>
  <c r="L32" i="19"/>
  <c r="C32" i="19"/>
  <c r="I32" i="19"/>
  <c r="J32" i="19"/>
  <c r="J8" i="19" s="1"/>
  <c r="P7" i="19"/>
  <c r="K7" i="19"/>
  <c r="T18" i="18"/>
  <c r="G20" i="19"/>
  <c r="R7" i="18"/>
  <c r="M7" i="18"/>
  <c r="E7" i="18"/>
  <c r="T55" i="18"/>
  <c r="L7" i="19"/>
  <c r="S7" i="18"/>
  <c r="T31" i="18"/>
  <c r="I7" i="18"/>
  <c r="K7" i="18"/>
  <c r="C7" i="18"/>
  <c r="T31" i="19"/>
  <c r="M7" i="19"/>
  <c r="T55" i="19"/>
  <c r="W91" i="3"/>
  <c r="W129" i="3" s="1"/>
  <c r="X91" i="3"/>
  <c r="X129" i="3" s="1"/>
  <c r="Q81" i="5"/>
  <c r="R81" i="5" s="1"/>
  <c r="P98" i="5"/>
  <c r="P101" i="5" s="1"/>
  <c r="Q56" i="18"/>
  <c r="I56" i="18"/>
  <c r="O56" i="18"/>
  <c r="N56" i="18"/>
  <c r="L56" i="18"/>
  <c r="C56" i="18"/>
  <c r="L32" i="18"/>
  <c r="G56" i="18"/>
  <c r="R56" i="18"/>
  <c r="S56" i="18"/>
  <c r="S32" i="18"/>
  <c r="P56" i="18"/>
  <c r="I32" i="18"/>
  <c r="H56" i="18"/>
  <c r="G32" i="18"/>
  <c r="J56" i="18"/>
  <c r="R32" i="18"/>
  <c r="P32" i="18"/>
  <c r="O32" i="18"/>
  <c r="AH106" i="5"/>
  <c r="AG123" i="5"/>
  <c r="AG126" i="5" s="1"/>
  <c r="D25" i="15"/>
  <c r="D26" i="15"/>
  <c r="Y91" i="3"/>
  <c r="Y129" i="3" s="1"/>
  <c r="S138" i="3"/>
  <c r="AM86" i="5"/>
  <c r="Q76" i="5"/>
  <c r="S130" i="3"/>
  <c r="R132" i="3" s="1"/>
  <c r="E26" i="15" s="1"/>
  <c r="R101" i="3"/>
  <c r="AN86" i="5"/>
  <c r="AO86" i="5"/>
  <c r="R139" i="5"/>
  <c r="S140" i="3"/>
  <c r="L126" i="5"/>
  <c r="R100" i="5"/>
  <c r="AH100" i="5"/>
  <c r="AM87" i="5"/>
  <c r="AO87" i="5"/>
  <c r="AN87" i="5"/>
  <c r="AP87" i="3"/>
  <c r="AN129" i="3"/>
  <c r="R75" i="5"/>
  <c r="W12" i="5"/>
  <c r="X12" i="5"/>
  <c r="Y12" i="5"/>
  <c r="R126" i="3"/>
  <c r="L101" i="5"/>
  <c r="AH76" i="5"/>
  <c r="AP86" i="3"/>
  <c r="AH122" i="5"/>
  <c r="Q126" i="5"/>
  <c r="AM129" i="3"/>
  <c r="R76" i="3"/>
  <c r="AH101" i="3"/>
  <c r="AH129" i="3" s="1"/>
  <c r="AH125" i="5"/>
  <c r="AP6" i="5"/>
  <c r="AO129" i="3"/>
  <c r="AP12" i="5"/>
  <c r="AO81" i="5"/>
  <c r="AN81" i="5"/>
  <c r="AM81" i="5"/>
  <c r="AH98" i="5"/>
  <c r="AM80" i="5"/>
  <c r="AO80" i="5"/>
  <c r="AN80" i="5"/>
  <c r="AH97" i="5"/>
  <c r="S8" i="19" l="1"/>
  <c r="Q8" i="19"/>
  <c r="H8" i="19"/>
  <c r="I8" i="19"/>
  <c r="O8" i="19"/>
  <c r="C8" i="19"/>
  <c r="P8" i="19"/>
  <c r="R8" i="19"/>
  <c r="K56" i="18"/>
  <c r="K32" i="18"/>
  <c r="D56" i="18"/>
  <c r="E32" i="18"/>
  <c r="H32" i="18"/>
  <c r="H8" i="18" s="1"/>
  <c r="C32" i="18"/>
  <c r="C8" i="18" s="1"/>
  <c r="M56" i="18"/>
  <c r="F32" i="18"/>
  <c r="F8" i="18" s="1"/>
  <c r="Q32" i="18"/>
  <c r="Q8" i="18" s="1"/>
  <c r="M32" i="18"/>
  <c r="E56" i="18"/>
  <c r="T56" i="19"/>
  <c r="M8" i="19"/>
  <c r="D8" i="19"/>
  <c r="E8" i="19"/>
  <c r="L8" i="19"/>
  <c r="N32" i="18"/>
  <c r="N8" i="18" s="1"/>
  <c r="J32" i="18"/>
  <c r="J8" i="18" s="1"/>
  <c r="D32" i="18"/>
  <c r="D8" i="18" s="1"/>
  <c r="F8" i="19"/>
  <c r="N8" i="19"/>
  <c r="G8" i="19"/>
  <c r="T20" i="18"/>
  <c r="T32" i="19"/>
  <c r="T20" i="19"/>
  <c r="T7" i="19"/>
  <c r="T7" i="18"/>
  <c r="G8" i="18"/>
  <c r="L8" i="18"/>
  <c r="P8" i="18"/>
  <c r="I8" i="18"/>
  <c r="D28" i="15"/>
  <c r="Q98" i="5"/>
  <c r="Q101" i="5" s="1"/>
  <c r="S8" i="18"/>
  <c r="G26" i="15"/>
  <c r="H26" i="15" s="1"/>
  <c r="L26" i="15" s="1"/>
  <c r="X81" i="5"/>
  <c r="Y81" i="5"/>
  <c r="D26" i="16"/>
  <c r="D28" i="16" s="1"/>
  <c r="W81" i="5"/>
  <c r="AO106" i="5"/>
  <c r="AO129" i="5" s="1"/>
  <c r="AM106" i="5"/>
  <c r="AM129" i="5" s="1"/>
  <c r="AN106" i="5"/>
  <c r="AN129" i="5" s="1"/>
  <c r="AH123" i="5"/>
  <c r="AH126" i="5" s="1"/>
  <c r="O8" i="18"/>
  <c r="R8" i="18"/>
  <c r="R128" i="3"/>
  <c r="X135" i="3" s="1"/>
  <c r="R131" i="3"/>
  <c r="AP86" i="5"/>
  <c r="R133" i="3"/>
  <c r="R130" i="5"/>
  <c r="S130" i="5" s="1"/>
  <c r="R99" i="5"/>
  <c r="R97" i="5"/>
  <c r="R124" i="5"/>
  <c r="AP81" i="5"/>
  <c r="R76" i="5"/>
  <c r="AP87" i="5"/>
  <c r="R98" i="5"/>
  <c r="AH101" i="5"/>
  <c r="AP80" i="5"/>
  <c r="AP129" i="3"/>
  <c r="R125" i="5"/>
  <c r="X132" i="3"/>
  <c r="E8" i="18" l="1"/>
  <c r="K8" i="18"/>
  <c r="M8" i="18"/>
  <c r="T8" i="19"/>
  <c r="T56" i="18"/>
  <c r="T32" i="18"/>
  <c r="AP106" i="5"/>
  <c r="X133" i="3"/>
  <c r="E27" i="15"/>
  <c r="G27" i="15" s="1"/>
  <c r="H27" i="15" s="1"/>
  <c r="L27" i="15" s="1"/>
  <c r="R142" i="3"/>
  <c r="E4" i="15"/>
  <c r="R144" i="3"/>
  <c r="R134" i="3"/>
  <c r="R136" i="3" s="1"/>
  <c r="X131" i="3"/>
  <c r="S138" i="5"/>
  <c r="S139" i="5"/>
  <c r="S140" i="5"/>
  <c r="AH129" i="5"/>
  <c r="AP131" i="5"/>
  <c r="X129" i="5"/>
  <c r="R126" i="5"/>
  <c r="AP129" i="5"/>
  <c r="R101" i="5"/>
  <c r="R128" i="5" s="1"/>
  <c r="Y129" i="5"/>
  <c r="W129" i="5"/>
  <c r="T8" i="18" l="1"/>
  <c r="X134" i="3"/>
  <c r="X136" i="3" s="1"/>
  <c r="E25" i="15"/>
  <c r="E28" i="15" s="1"/>
  <c r="G4" i="15"/>
  <c r="R131" i="5"/>
  <c r="R132" i="5"/>
  <c r="E26" i="16" s="1"/>
  <c r="G26" i="16" s="1"/>
  <c r="H26" i="16" s="1"/>
  <c r="R133" i="5"/>
  <c r="E27" i="16" s="1"/>
  <c r="G27" i="16" s="1"/>
  <c r="H27" i="16" s="1"/>
  <c r="R142" i="5" l="1"/>
  <c r="E4" i="16"/>
  <c r="H4" i="15"/>
  <c r="L4" i="15" s="1"/>
  <c r="G25" i="15"/>
  <c r="G28" i="15" s="1"/>
  <c r="R144" i="5"/>
  <c r="R134" i="5"/>
  <c r="R136" i="5" s="1"/>
  <c r="H25" i="15" l="1"/>
  <c r="L25" i="15" s="1"/>
  <c r="I4" i="15"/>
  <c r="E25" i="16"/>
  <c r="E28" i="16" s="1"/>
  <c r="G4" i="16"/>
  <c r="H28" i="15" l="1"/>
  <c r="L28" i="15" s="1"/>
  <c r="H4" i="16"/>
  <c r="G25" i="16"/>
  <c r="G28" i="16" s="1"/>
  <c r="S53" i="18"/>
  <c r="S74" i="18" s="1"/>
  <c r="K53" i="18"/>
  <c r="K74" i="18" s="1"/>
  <c r="C53" i="18"/>
  <c r="C74" i="18" s="1"/>
  <c r="P29" i="18"/>
  <c r="H29" i="18"/>
  <c r="I53" i="18"/>
  <c r="I74" i="18" s="1"/>
  <c r="N29" i="18"/>
  <c r="P53" i="18"/>
  <c r="P74" i="18" s="1"/>
  <c r="E29" i="18"/>
  <c r="G53" i="18"/>
  <c r="G74" i="18" s="1"/>
  <c r="K29" i="18"/>
  <c r="R53" i="18"/>
  <c r="J53" i="18"/>
  <c r="J74" i="18" s="1"/>
  <c r="O29" i="18"/>
  <c r="G29" i="18"/>
  <c r="Q53" i="18"/>
  <c r="Q74" i="18" s="1"/>
  <c r="M29" i="18"/>
  <c r="L29" i="18"/>
  <c r="L50" i="18" s="1"/>
  <c r="S29" i="18"/>
  <c r="F29" i="18"/>
  <c r="H53" i="18"/>
  <c r="H74" i="18" s="1"/>
  <c r="O53" i="18"/>
  <c r="O74" i="18" s="1"/>
  <c r="F53" i="18"/>
  <c r="F74" i="18" s="1"/>
  <c r="M53" i="18"/>
  <c r="M74" i="18" s="1"/>
  <c r="E53" i="18"/>
  <c r="E74" i="18" s="1"/>
  <c r="R29" i="18"/>
  <c r="J29" i="18"/>
  <c r="L53" i="18"/>
  <c r="D53" i="18"/>
  <c r="D74" i="18" s="1"/>
  <c r="Q29" i="18"/>
  <c r="I29" i="18"/>
  <c r="D29" i="18"/>
  <c r="N53" i="18"/>
  <c r="N74" i="18" s="1"/>
  <c r="I25" i="15"/>
  <c r="C29" i="18"/>
  <c r="F5" i="18" l="1"/>
  <c r="F26" i="18" s="1"/>
  <c r="F50" i="18"/>
  <c r="R74" i="18"/>
  <c r="T53" i="18"/>
  <c r="P5" i="18"/>
  <c r="P26" i="18" s="1"/>
  <c r="P50" i="18"/>
  <c r="C5" i="18"/>
  <c r="C50" i="18"/>
  <c r="J50" i="18"/>
  <c r="J5" i="18"/>
  <c r="J26" i="18" s="1"/>
  <c r="S5" i="18"/>
  <c r="S26" i="18" s="1"/>
  <c r="S50" i="18"/>
  <c r="K5" i="18"/>
  <c r="K26" i="18" s="1"/>
  <c r="K50" i="18"/>
  <c r="H50" i="18"/>
  <c r="H5" i="18"/>
  <c r="H26" i="18" s="1"/>
  <c r="M5" i="18"/>
  <c r="M26" i="18" s="1"/>
  <c r="M50" i="18"/>
  <c r="E5" i="18"/>
  <c r="E26" i="18" s="1"/>
  <c r="E50" i="18"/>
  <c r="Q5" i="18"/>
  <c r="Q26" i="18" s="1"/>
  <c r="Q50" i="18"/>
  <c r="L5" i="18"/>
  <c r="L26" i="18" s="1"/>
  <c r="L74" i="18"/>
  <c r="O50" i="18"/>
  <c r="O5" i="18"/>
  <c r="O26" i="18" s="1"/>
  <c r="R5" i="18"/>
  <c r="R26" i="18" s="1"/>
  <c r="R50" i="18"/>
  <c r="T29" i="18"/>
  <c r="D5" i="18"/>
  <c r="D26" i="18" s="1"/>
  <c r="D50" i="18"/>
  <c r="I5" i="18"/>
  <c r="I26" i="18" s="1"/>
  <c r="I50" i="18"/>
  <c r="G5" i="18"/>
  <c r="G26" i="18" s="1"/>
  <c r="G50" i="18"/>
  <c r="N5" i="18"/>
  <c r="N26" i="18" s="1"/>
  <c r="N50" i="18"/>
  <c r="H25" i="16"/>
  <c r="I4" i="16"/>
  <c r="H28" i="16" l="1"/>
  <c r="T50" i="18"/>
  <c r="I25" i="16"/>
  <c r="O53" i="19"/>
  <c r="O74" i="19" s="1"/>
  <c r="G53" i="19"/>
  <c r="G74" i="19" s="1"/>
  <c r="L29" i="19"/>
  <c r="L50" i="19" s="1"/>
  <c r="D29" i="19"/>
  <c r="R29" i="19"/>
  <c r="D53" i="19"/>
  <c r="D74" i="19" s="1"/>
  <c r="Q29" i="19"/>
  <c r="S53" i="19"/>
  <c r="S74" i="19" s="1"/>
  <c r="H29" i="19"/>
  <c r="R53" i="19"/>
  <c r="N53" i="19"/>
  <c r="N74" i="19" s="1"/>
  <c r="F53" i="19"/>
  <c r="F74" i="19" s="1"/>
  <c r="S29" i="19"/>
  <c r="K29" i="19"/>
  <c r="C29" i="19"/>
  <c r="J29" i="19"/>
  <c r="K53" i="19"/>
  <c r="K74" i="19" s="1"/>
  <c r="P29" i="19"/>
  <c r="O29" i="19"/>
  <c r="M53" i="19"/>
  <c r="M74" i="19" s="1"/>
  <c r="E53" i="19"/>
  <c r="E74" i="19" s="1"/>
  <c r="L53" i="19"/>
  <c r="I29" i="19"/>
  <c r="C53" i="19"/>
  <c r="C74" i="19" s="1"/>
  <c r="Q53" i="19"/>
  <c r="Q74" i="19" s="1"/>
  <c r="I53" i="19"/>
  <c r="I74" i="19" s="1"/>
  <c r="N29" i="19"/>
  <c r="F29" i="19"/>
  <c r="P53" i="19"/>
  <c r="P74" i="19" s="1"/>
  <c r="H53" i="19"/>
  <c r="H74" i="19" s="1"/>
  <c r="M29" i="19"/>
  <c r="E29" i="19"/>
  <c r="J53" i="19"/>
  <c r="J74" i="19" s="1"/>
  <c r="G29" i="19"/>
  <c r="T74" i="18"/>
  <c r="T5" i="18"/>
  <c r="C26" i="18"/>
  <c r="T26" i="18" l="1"/>
  <c r="C5" i="19"/>
  <c r="C50" i="19"/>
  <c r="L5" i="19"/>
  <c r="L26" i="19" s="1"/>
  <c r="L74" i="19"/>
  <c r="S50" i="19"/>
  <c r="S5" i="19"/>
  <c r="S26" i="19" s="1"/>
  <c r="T29" i="19"/>
  <c r="R50" i="19"/>
  <c r="F50" i="19"/>
  <c r="F5" i="19"/>
  <c r="F26" i="19" s="1"/>
  <c r="D5" i="19"/>
  <c r="D26" i="19" s="1"/>
  <c r="D50" i="19"/>
  <c r="M50" i="19"/>
  <c r="M5" i="19"/>
  <c r="M26" i="19" s="1"/>
  <c r="G5" i="19"/>
  <c r="G26" i="19" s="1"/>
  <c r="G50" i="19"/>
  <c r="P5" i="19"/>
  <c r="P26" i="19" s="1"/>
  <c r="P50" i="19"/>
  <c r="R5" i="19"/>
  <c r="R26" i="19" s="1"/>
  <c r="R74" i="19"/>
  <c r="T53" i="19"/>
  <c r="Q5" i="19"/>
  <c r="Q26" i="19" s="1"/>
  <c r="Q50" i="19"/>
  <c r="O5" i="19"/>
  <c r="O26" i="19" s="1"/>
  <c r="O50" i="19"/>
  <c r="H50" i="19"/>
  <c r="H5" i="19"/>
  <c r="H26" i="19" s="1"/>
  <c r="I50" i="19"/>
  <c r="I5" i="19"/>
  <c r="I26" i="19" s="1"/>
  <c r="K50" i="19"/>
  <c r="K5" i="19"/>
  <c r="K26" i="19" s="1"/>
  <c r="N5" i="19"/>
  <c r="N26" i="19" s="1"/>
  <c r="N50" i="19"/>
  <c r="E50" i="19"/>
  <c r="E5" i="19"/>
  <c r="E26" i="19" s="1"/>
  <c r="J50" i="19"/>
  <c r="J5" i="19"/>
  <c r="J26" i="19" s="1"/>
  <c r="T74" i="19" l="1"/>
  <c r="T50" i="19"/>
  <c r="T5" i="19"/>
  <c r="C26" i="19"/>
  <c r="T26" i="19" s="1"/>
</calcChain>
</file>

<file path=xl/sharedStrings.xml><?xml version="1.0" encoding="utf-8"?>
<sst xmlns="http://schemas.openxmlformats.org/spreadsheetml/2006/main" count="6027" uniqueCount="322">
  <si>
    <t>Branch</t>
  </si>
  <si>
    <t>Branch_Name</t>
  </si>
  <si>
    <t>TUITION_GROUP_NO</t>
  </si>
  <si>
    <t>TUITION_GROUP_SORT</t>
  </si>
  <si>
    <t>TUITION_GROUP_NAME</t>
  </si>
  <si>
    <t>Tuition_Category_No</t>
  </si>
  <si>
    <t>Tuition_Category_Name</t>
  </si>
  <si>
    <t>Residency_Category_No</t>
  </si>
  <si>
    <t>Residency_Category_Name</t>
  </si>
  <si>
    <t>0</t>
  </si>
  <si>
    <t>Seattle  Campus</t>
  </si>
  <si>
    <t>01</t>
  </si>
  <si>
    <t>Undergraduate</t>
  </si>
  <si>
    <t>1</t>
  </si>
  <si>
    <t>Resident</t>
  </si>
  <si>
    <t>2</t>
  </si>
  <si>
    <t>Nonresident</t>
  </si>
  <si>
    <t>02</t>
  </si>
  <si>
    <t>Undergraduate Post-Bacc / Non-Matric</t>
  </si>
  <si>
    <t>03</t>
  </si>
  <si>
    <t>Graduate Tier I</t>
  </si>
  <si>
    <t>04</t>
  </si>
  <si>
    <t>05</t>
  </si>
  <si>
    <t>Graduate Tier II</t>
  </si>
  <si>
    <t>07</t>
  </si>
  <si>
    <t>Graduate Tier III</t>
  </si>
  <si>
    <t>Graduate Post-Bacc / Non-Matric</t>
  </si>
  <si>
    <t>06</t>
  </si>
  <si>
    <t>09</t>
  </si>
  <si>
    <t>Coll Environ Graduate</t>
  </si>
  <si>
    <t>26</t>
  </si>
  <si>
    <t>College of the Environment Graduate Programs</t>
  </si>
  <si>
    <t>11</t>
  </si>
  <si>
    <t>Education Graduate</t>
  </si>
  <si>
    <t>27</t>
  </si>
  <si>
    <t>Master of Education and Master in Teaching</t>
  </si>
  <si>
    <t>28</t>
  </si>
  <si>
    <t>Doctor of Education and Education PhD</t>
  </si>
  <si>
    <t>15</t>
  </si>
  <si>
    <t>17</t>
  </si>
  <si>
    <t>MSW</t>
  </si>
  <si>
    <t>23</t>
  </si>
  <si>
    <t>Master of Social Work</t>
  </si>
  <si>
    <t>10</t>
  </si>
  <si>
    <t>19</t>
  </si>
  <si>
    <t>Public Health Graduate</t>
  </si>
  <si>
    <t>38</t>
  </si>
  <si>
    <t>Public Health Graduate Programs (excl MPH)</t>
  </si>
  <si>
    <t>21</t>
  </si>
  <si>
    <t>MPH</t>
  </si>
  <si>
    <t>Master of Public Health</t>
  </si>
  <si>
    <t>13</t>
  </si>
  <si>
    <t>25</t>
  </si>
  <si>
    <t>CBE Masters</t>
  </si>
  <si>
    <t>College of Built Environ - MArch &amp; MSRE</t>
  </si>
  <si>
    <t>39</t>
  </si>
  <si>
    <t>Coll of Built Environ - Masters in Const Mgmt, Land Arch, Urb Des Plan</t>
  </si>
  <si>
    <t>14</t>
  </si>
  <si>
    <t>Engineering Masters</t>
  </si>
  <si>
    <t>29</t>
  </si>
  <si>
    <t>Master of Chemical Engineering</t>
  </si>
  <si>
    <t>30</t>
  </si>
  <si>
    <t>Master of Material Science and Engineering</t>
  </si>
  <si>
    <t>40</t>
  </si>
  <si>
    <t>Master of Industrial and Systems Engineering</t>
  </si>
  <si>
    <t>33</t>
  </si>
  <si>
    <t>MPA</t>
  </si>
  <si>
    <t>Master of Public Affairs</t>
  </si>
  <si>
    <t>37</t>
  </si>
  <si>
    <t>MBA</t>
  </si>
  <si>
    <t>Master of Business Administration (Incoming)</t>
  </si>
  <si>
    <t>Master of Business Administration (Continuing)</t>
  </si>
  <si>
    <t>22</t>
  </si>
  <si>
    <t>Law (JD)</t>
  </si>
  <si>
    <t>41</t>
  </si>
  <si>
    <t>Law Graduate</t>
  </si>
  <si>
    <t>24</t>
  </si>
  <si>
    <t>Master of Laws (LLM)</t>
  </si>
  <si>
    <t>Law PhD</t>
  </si>
  <si>
    <t>45</t>
  </si>
  <si>
    <t>Nursing Graduate</t>
  </si>
  <si>
    <t>12</t>
  </si>
  <si>
    <t>Nursing Master and Doctor of Nursing Practice</t>
  </si>
  <si>
    <t>20</t>
  </si>
  <si>
    <t>47</t>
  </si>
  <si>
    <t>PharmD</t>
  </si>
  <si>
    <t>Doctor of Pharmacy</t>
  </si>
  <si>
    <t>49</t>
  </si>
  <si>
    <t>Medicine (MD)</t>
  </si>
  <si>
    <t>Medical Professional (MD)</t>
  </si>
  <si>
    <t>51</t>
  </si>
  <si>
    <t>Dentistry (DDS)</t>
  </si>
  <si>
    <t>Dental Professional -Year 2</t>
  </si>
  <si>
    <t>Dental Professional - Year 1</t>
  </si>
  <si>
    <t>31</t>
  </si>
  <si>
    <t>Dental Professional - Year 3</t>
  </si>
  <si>
    <t>32</t>
  </si>
  <si>
    <t>Dental Professional - Year 4</t>
  </si>
  <si>
    <t>53</t>
  </si>
  <si>
    <t>Dentistry Graduate</t>
  </si>
  <si>
    <t>Graduate Dentistry - Oral Biology</t>
  </si>
  <si>
    <t>34</t>
  </si>
  <si>
    <t>Graduate Dentistry - Oral Med, Ped Dent, Periodontics, Prosthodontics</t>
  </si>
  <si>
    <t>35</t>
  </si>
  <si>
    <t>Graduate Dentistry - Endodontics</t>
  </si>
  <si>
    <t>36</t>
  </si>
  <si>
    <t>Graduate Dentistry - Orthodontics</t>
  </si>
  <si>
    <t>Bothell Campus</t>
  </si>
  <si>
    <t>Nursing</t>
  </si>
  <si>
    <t>Master of Nursing</t>
  </si>
  <si>
    <t>Tacoma Campus</t>
  </si>
  <si>
    <t>GrossOp</t>
  </si>
  <si>
    <t>GrossBldg</t>
  </si>
  <si>
    <t>GrossROp</t>
  </si>
  <si>
    <t>GrossRBldg</t>
  </si>
  <si>
    <t>OpWaiv</t>
  </si>
  <si>
    <t>OpGWaiv</t>
  </si>
  <si>
    <t>OpRWaiv</t>
  </si>
  <si>
    <t>OpNWaiv</t>
  </si>
  <si>
    <t>BWaiv</t>
  </si>
  <si>
    <t>BGWaiv</t>
  </si>
  <si>
    <t>BRWaiv</t>
  </si>
  <si>
    <t>BNWaiv</t>
  </si>
  <si>
    <t>Op_NM</t>
  </si>
  <si>
    <t>Bldg_NM</t>
  </si>
  <si>
    <t>SetOp</t>
  </si>
  <si>
    <t>SetBldg</t>
  </si>
  <si>
    <t>NetOp</t>
  </si>
  <si>
    <t>NetBldg</t>
  </si>
  <si>
    <t>4%Pool</t>
  </si>
  <si>
    <t>OGWvr</t>
  </si>
  <si>
    <t>ORWvr</t>
  </si>
  <si>
    <t>ONWvr</t>
  </si>
  <si>
    <t>Owvr</t>
  </si>
  <si>
    <t>SetAside</t>
  </si>
  <si>
    <t>UGRESNET</t>
  </si>
  <si>
    <t>TOT ADDL</t>
  </si>
  <si>
    <t>S</t>
  </si>
  <si>
    <t>B</t>
  </si>
  <si>
    <t>T</t>
  </si>
  <si>
    <t>S_UGRESNET</t>
  </si>
  <si>
    <t>B_UGRESNET</t>
  </si>
  <si>
    <t>T_UGRESNET</t>
  </si>
  <si>
    <t>S_ ADDL AID - RUG</t>
  </si>
  <si>
    <t>S_ADDL AID - NRUG</t>
  </si>
  <si>
    <t>B_ ADDL AID - RUG</t>
  </si>
  <si>
    <t>T_ ADDL AID - RUG</t>
  </si>
  <si>
    <t>Tot_ ADDL AID - RUG</t>
  </si>
  <si>
    <t>BGWvr</t>
  </si>
  <si>
    <t>BRWvr</t>
  </si>
  <si>
    <t>BNWvr</t>
  </si>
  <si>
    <t>BWvr</t>
  </si>
  <si>
    <t>2014-15</t>
  </si>
  <si>
    <t>2015-16</t>
  </si>
  <si>
    <t>2016-17</t>
  </si>
  <si>
    <t>2017-18</t>
  </si>
  <si>
    <t>2018-19</t>
  </si>
  <si>
    <t>2019-20</t>
  </si>
  <si>
    <t>Increase for:</t>
  </si>
  <si>
    <t>Graduate Tiers</t>
  </si>
  <si>
    <t>Other Graduate</t>
  </si>
  <si>
    <t>Professional</t>
  </si>
  <si>
    <t>Tuition for:</t>
  </si>
  <si>
    <t>Operating Fee</t>
  </si>
  <si>
    <t>Operating Fee - Resident</t>
  </si>
  <si>
    <t>Operating Fee - Nonresident Differential</t>
  </si>
  <si>
    <t>Building Fee</t>
  </si>
  <si>
    <t>Building Fee - Resident</t>
  </si>
  <si>
    <t>Building Fee - Nonresident Differential</t>
  </si>
  <si>
    <t>Building Fee %</t>
  </si>
  <si>
    <t>Change - Op Fee</t>
  </si>
  <si>
    <t>Change - Res Op Fee</t>
  </si>
  <si>
    <t>Change - NR Op Diff</t>
  </si>
  <si>
    <t>Change - Bldg Fee</t>
  </si>
  <si>
    <t>Change - RBldg Fee</t>
  </si>
  <si>
    <t>Change - NR Bldg Diff</t>
  </si>
  <si>
    <t>Campus</t>
  </si>
  <si>
    <t>Campus Name</t>
  </si>
  <si>
    <t>TG Sort</t>
  </si>
  <si>
    <t>TG No</t>
  </si>
  <si>
    <t>TG Name</t>
  </si>
  <si>
    <t>TC No</t>
  </si>
  <si>
    <t>TC Name</t>
  </si>
  <si>
    <t>Res No</t>
  </si>
  <si>
    <t>Res Name</t>
  </si>
  <si>
    <t>% Tuition Change</t>
  </si>
  <si>
    <t>UG</t>
  </si>
  <si>
    <t>Total</t>
  </si>
  <si>
    <t>S_UG_NET</t>
  </si>
  <si>
    <t xml:space="preserve">Change for </t>
  </si>
  <si>
    <t>UGRES</t>
  </si>
  <si>
    <t>Seattle</t>
  </si>
  <si>
    <t>Bothell</t>
  </si>
  <si>
    <t>Tacoma</t>
  </si>
  <si>
    <t>UW Total</t>
  </si>
  <si>
    <t>Res</t>
  </si>
  <si>
    <t>Nonres</t>
  </si>
  <si>
    <t>Grad/Prof</t>
  </si>
  <si>
    <t>All Campuses</t>
  </si>
  <si>
    <t>Headcount</t>
  </si>
  <si>
    <t>FTE</t>
  </si>
  <si>
    <t>Change for:</t>
  </si>
  <si>
    <t xml:space="preserve">Change for: </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</si>
  <si>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</si>
  <si>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</si>
  <si>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</si>
  <si>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</si>
  <si>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</si>
  <si>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</si>
  <si>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</si>
  <si>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</si>
  <si>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</si>
  <si>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</si>
  <si>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</si>
  <si>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</si>
  <si>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</si>
  <si>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</si>
  <si>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</si>
  <si>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</si>
  <si>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GRADUATE SCHOOL               </t>
  </si>
  <si>
    <t>MLIS</t>
  </si>
  <si>
    <t>CBE Graduate</t>
  </si>
  <si>
    <t>Graduate Dentistry</t>
  </si>
  <si>
    <t>Grad 1</t>
  </si>
  <si>
    <t>Grad 2</t>
  </si>
  <si>
    <t>Grad 3</t>
  </si>
  <si>
    <t>CoEnv Grad</t>
  </si>
  <si>
    <t>Ed Grad</t>
  </si>
  <si>
    <t>PH Grad</t>
  </si>
  <si>
    <t>CBE Mast</t>
  </si>
  <si>
    <t>Engr Mast</t>
  </si>
  <si>
    <t>Law</t>
  </si>
  <si>
    <t>Law Grad</t>
  </si>
  <si>
    <t>Nurs</t>
  </si>
  <si>
    <t>Pharm</t>
  </si>
  <si>
    <t>Med</t>
  </si>
  <si>
    <t>Dent</t>
  </si>
  <si>
    <t>Grad Dent</t>
  </si>
  <si>
    <t>Difference</t>
  </si>
  <si>
    <t>TotMjrEnr</t>
  </si>
  <si>
    <t>Nursing Master and DNP</t>
  </si>
  <si>
    <t>Difference from Projected</t>
  </si>
  <si>
    <t>TG_LongName</t>
  </si>
  <si>
    <t>252</t>
  </si>
  <si>
    <t>254</t>
  </si>
  <si>
    <t>256</t>
  </si>
  <si>
    <t>258</t>
  </si>
  <si>
    <t>260</t>
  </si>
  <si>
    <t>263</t>
  </si>
  <si>
    <t>267</t>
  </si>
  <si>
    <t>268</t>
  </si>
  <si>
    <t>270</t>
  </si>
  <si>
    <t>272</t>
  </si>
  <si>
    <t>302</t>
  </si>
  <si>
    <t>304</t>
  </si>
  <si>
    <t>306</t>
  </si>
  <si>
    <t>308</t>
  </si>
  <si>
    <t>310</t>
  </si>
  <si>
    <t>320 UAA</t>
  </si>
  <si>
    <t>330 Grad</t>
  </si>
  <si>
    <t>Tuition Group</t>
  </si>
  <si>
    <t>Add'l Aid</t>
  </si>
  <si>
    <t>NR Aid</t>
  </si>
  <si>
    <t>Net Op After Add'l Aid</t>
  </si>
  <si>
    <t>70% of Total</t>
  </si>
  <si>
    <t>UW Seattle Total</t>
  </si>
  <si>
    <t>UW Bothell</t>
  </si>
  <si>
    <t>UW Tacoma</t>
  </si>
  <si>
    <t>Projections for FY15 - From Access file</t>
  </si>
  <si>
    <t>Tuition Group Sort</t>
  </si>
  <si>
    <t>Tuition Group Number</t>
  </si>
  <si>
    <t>Tuition Group Name</t>
  </si>
  <si>
    <t>Tuition Category</t>
  </si>
  <si>
    <t>Residency Category No</t>
  </si>
  <si>
    <t>Residency Category Name</t>
  </si>
  <si>
    <t>After Risk Pool Subtraction</t>
  </si>
  <si>
    <t>After 1% Risk Pool Subtraction</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</si>
  <si>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</si>
  <si>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</si>
  <si>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</si>
  <si>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</si>
  <si>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</si>
  <si>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</si>
  <si>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</si>
  <si>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</si>
  <si>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</si>
  <si>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</si>
  <si>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</si>
  <si>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</si>
  <si>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</si>
  <si>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</si>
  <si>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</si>
  <si>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</si>
  <si>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Dean-Graduate School          </t>
  </si>
  <si>
    <t>TOTAL</t>
  </si>
  <si>
    <t>Total Distributed</t>
  </si>
  <si>
    <t>Distributed Based on SCH</t>
  </si>
  <si>
    <t>SCH</t>
  </si>
  <si>
    <t>Distributed Based on Degrees (UG)/Majors (Grad)</t>
  </si>
  <si>
    <t>Percentage of Incremental Tuition to go to Activity Generating Units</t>
  </si>
  <si>
    <t>Undergrad</t>
  </si>
  <si>
    <t>Percentage of tuition revenue distributed on basis of SCH</t>
  </si>
  <si>
    <t>Percentage of tuition revenue distributed on basis of major enrollments</t>
  </si>
  <si>
    <t>Percentage of tuition revenue distributed on basis of degree majors</t>
  </si>
  <si>
    <t>FY15 Projected Tuition (Net Operating Fee) Revenue by Tuition Group</t>
  </si>
  <si>
    <t>ICA Calc</t>
  </si>
  <si>
    <t>FY15 Projected Net Operating Fee Revenue (in $1,000s)</t>
  </si>
  <si>
    <t>FY16 Projected Net Operating Fee Revenue (in $1,000s)</t>
  </si>
  <si>
    <t>FY17 Projected Net Operating Fee Revenue (in $1,000s)</t>
  </si>
  <si>
    <t>Using the Model</t>
  </si>
  <si>
    <t>Model Assumptions</t>
  </si>
  <si>
    <t>The cost of salary or benefit increases for administrative units on the Seattle campus appear in the "Provost Reinvestment Fund" row on the "Costs &amp; Revenues" worksheet.</t>
  </si>
  <si>
    <t>Tuition Revenue</t>
  </si>
  <si>
    <r>
      <t xml:space="preserve">Tuition revenue projections are projections of </t>
    </r>
    <r>
      <rPr>
        <i/>
        <sz val="11"/>
        <color theme="1"/>
        <rFont val="Arial"/>
        <family val="2"/>
      </rPr>
      <t>net operating fee revenue</t>
    </r>
    <r>
      <rPr>
        <sz val="11"/>
        <color theme="1"/>
        <rFont val="Arial"/>
        <family val="2"/>
      </rPr>
      <t xml:space="preserve"> only; tuition-based financial aid has already been subtracted from revenue, and the building and mandatory fees are not included.</t>
    </r>
  </si>
  <si>
    <t>100% of revenue generated by Bothell and Tacoma students is distributed to each campus, and 70% of revenue generated by Seattle students is distributed to schools and colleges based on ABB principles.</t>
  </si>
  <si>
    <t>Change over 0% tuition increase</t>
  </si>
  <si>
    <t>FY16 Projected Tuition (Net Operating Fee) Revenue by Tuition Group</t>
  </si>
  <si>
    <t>FY17 Projected Tuition (Net Operating Fee) Revenue by Tuition Group</t>
  </si>
  <si>
    <t>Revenue Model Intro</t>
  </si>
  <si>
    <r>
      <t xml:space="preserve">This model is designed to allow the user to manipulate tuition and enrollment levels and to view the associated changes in projected revenue at both the university and the school/college level. </t>
    </r>
    <r>
      <rPr>
        <i/>
        <sz val="11"/>
        <color theme="1"/>
        <rFont val="Arial"/>
        <family val="2"/>
      </rPr>
      <t xml:space="preserve">Note that this is a </t>
    </r>
    <r>
      <rPr>
        <b/>
        <i/>
        <sz val="11"/>
        <color theme="1"/>
        <rFont val="Arial"/>
        <family val="2"/>
      </rPr>
      <t>model</t>
    </r>
    <r>
      <rPr>
        <i/>
        <sz val="11"/>
        <color theme="1"/>
        <rFont val="Arial"/>
        <family val="2"/>
      </rPr>
      <t>, and is only designed to provide the user with a sense of the relative effects of possible changes. Results should be viewed as suggestive rather than perfectly predictive.</t>
    </r>
  </si>
  <si>
    <r>
      <t xml:space="preserve">There are two tabs on which you can change values for the model:
</t>
    </r>
    <r>
      <rPr>
        <sz val="12"/>
        <color theme="1"/>
        <rFont val="Wingdings"/>
        <charset val="2"/>
      </rPr>
      <t></t>
    </r>
    <r>
      <rPr>
        <sz val="12"/>
        <color theme="1"/>
        <rFont val="Arial"/>
        <family val="2"/>
      </rPr>
      <t xml:space="preserve">"Select tuition changes"
</t>
    </r>
    <r>
      <rPr>
        <sz val="12"/>
        <color theme="1"/>
        <rFont val="Wingdings"/>
        <charset val="2"/>
      </rPr>
      <t></t>
    </r>
    <r>
      <rPr>
        <sz val="12"/>
        <color theme="1"/>
        <rFont val="Arial"/>
        <family val="2"/>
      </rPr>
      <t>"Select headcount changes"</t>
    </r>
    <r>
      <rPr>
        <sz val="12"/>
        <color theme="1"/>
        <rFont val="Calibri"/>
        <family val="2"/>
        <scheme val="minor"/>
      </rPr>
      <t xml:space="preserve">
</t>
    </r>
    <r>
      <rPr>
        <sz val="11"/>
        <color theme="1"/>
        <rFont val="Arial"/>
        <family val="2"/>
      </rPr>
      <t>Enter values on each of the two pages as directed.</t>
    </r>
  </si>
  <si>
    <t>Results: the projected revenue for FY15 has already been calculated; revenue by tuition category can be found on the "FY15Rev" tab and the ABB distribution to schools/colleges on the Seattle campus can be found on the "FY15RevtoColl" tab.
The projected revenue by tuition group can be found on the "FY16Rev" and "FY17Rev" tabs, and the projected ABB distribution to schools and colleges on the Seattle campus can be found on the "FY16RevtoColl" and "FY17RevtoColl" tabs.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</si>
</sst>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_(* #,##0_);_(* \(#,##0\);_(* &quot;-&quot;??_);_(@_)"/>
    <numFmt numFmtId="165" formatCode="0.0%"/>
    <numFmt numFmtId="166" formatCode="&quot;$&quot;#,##0"/>
    <numFmt numFmtId="167" formatCode="&quot;$&quot;#,##0.00"/>
    <numFmt numFmtId="168" formatCode="0.0000"/>
    <numFmt numFmtId="169" formatCode="&quot;$&quot;#,##0,"/>
  </numFmts>
  <fonts count="35" x14ac:knownFonts="1">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b/>
      <sz val="11"/>
      <color theme="1"/>
      <name val="Calibri"/>
      <family val="2"/>
      <scheme val="minor"/>
    </font>
    <font>
      <b/>
      <sz val="12"/>
      <color theme="1"/>
      <name val="Calibri"/>
      <family val="2"/>
      <scheme val="minor"/>
    </font>
    <font>
      <sz val="11"/>
      <color indexed="8"/>
      <name val="Calibri"/>
      <family val="2"/>
    </font>
    <font>
      <sz val="9"/>
      <color theme="1"/>
      <name val="Calibri"/>
      <family val="2"/>
      <scheme val="minor"/>
    </font>
    <font>
      <sz val="14"/>
      <color theme="1"/>
      <name val="Calibri"/>
      <family val="2"/>
      <scheme val="minor"/>
    </font>
    <font>
      <b/>
      <sz val="14"/>
      <color theme="1"/>
      <name val="Calibri"/>
      <family val="2"/>
      <scheme val="minor"/>
    </font>
    <font>
      <b/>
      <sz val="14"/>
      <color indexed="8"/>
      <name val="Calibri"/>
      <family val="2"/>
    </font>
    <font>
      <sz val="8"/>
      <color rgb="FF000000"/>
      <name val="Segoe UI"/>
      <family val="2"/>
    </font>
    <font>
      <sz val="10"/>
      <color indexed="8"/>
      <name val="Arial"/>
      <family val="2"/>
    </font>
    <font>
      <sz val="11"/>
      <color indexed="8"/>
      <name val="Calibri"/>
      <family val="2"/>
      <scheme val="minor"/>
    </font>
    <font>
      <b/>
      <sz val="11"/>
      <color indexed="8"/>
      <name val="Calibri"/>
      <family val="2"/>
      <scheme val="minor"/>
    </font>
    <font>
      <sz val="9"/>
      <color indexed="8"/>
      <name val="Calibri"/>
      <family val="2"/>
    </font>
    <font>
      <sz val="9"/>
      <color theme="1"/>
      <name val="Calibri"/>
      <family val="2"/>
    </font>
    <font>
      <sz val="9"/>
      <color indexed="8"/>
      <name val="Arial"/>
      <family val="2"/>
    </font>
    <font>
      <b/>
      <sz val="11"/>
      <color indexed="8"/>
      <name val="Calibri"/>
      <family val="2"/>
    </font>
    <font>
      <b/>
      <i/>
      <sz val="11"/>
      <color theme="1"/>
      <name val="Calibri"/>
      <family val="2"/>
      <scheme val="minor"/>
    </font>
    <font>
      <sz val="10"/>
      <name val="Verdana"/>
      <family val="2"/>
    </font>
    <font>
      <b/>
      <sz val="11"/>
      <color theme="7" tint="-0.499984740745262"/>
      <name val="Calibri"/>
      <family val="2"/>
    </font>
    <font>
      <b/>
      <sz val="11"/>
      <color theme="7" tint="-0.499984740745262"/>
      <name val="Calibri"/>
      <family val="2"/>
      <scheme val="minor"/>
    </font>
    <font>
      <b/>
      <sz val="12"/>
      <color theme="7" tint="-0.499984740745262"/>
      <name val="Calibri"/>
      <family val="2"/>
      <scheme val="minor"/>
    </font>
    <font>
      <sz val="12"/>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sz val="11"/>
      <color theme="1"/>
      <name val="Calibri"/>
      <family val="2"/>
    </font>
    <font>
      <sz val="12"/>
      <color theme="1"/>
      <name val="Wingdings"/>
      <charset val="2"/>
    </font>
    <font>
      <sz val="12"/>
      <color theme="1"/>
      <name val="Arial"/>
      <family val="2"/>
    </font>
    <font>
      <b/>
      <i/>
      <sz val="14"/>
      <color indexed="8"/>
      <name val="Calibri"/>
      <family val="2"/>
    </font>
    <font>
      <b/>
      <i/>
      <sz val="14"/>
      <color theme="1"/>
      <name val="Calibri"/>
      <family val="2"/>
      <scheme val="minor"/>
    </font>
  </fonts>
  <fills count="19">
    <fill>
      <patternFill patternType="none"/>
    </fill>
    <fill>
      <patternFill patternType="gray125"/>
    </fill>
    <fill>
      <patternFill patternType="solid">
        <fgColor indexed="22"/>
        <bgColor indexed="0"/>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8F"/>
        <bgColor indexed="64"/>
      </patternFill>
    </fill>
    <fill>
      <patternFill patternType="solid">
        <fgColor rgb="FFB1FDFD"/>
        <bgColor indexed="64"/>
      </patternFill>
    </fill>
    <fill>
      <patternFill patternType="solid">
        <fgColor rgb="FFFFAFFF"/>
        <bgColor indexed="64"/>
      </patternFill>
    </fill>
    <fill>
      <patternFill patternType="solid">
        <fgColor rgb="FFFCBA84"/>
        <bgColor indexed="64"/>
      </patternFill>
    </fill>
    <fill>
      <patternFill patternType="solid">
        <fgColor rgb="FFD5EDFF"/>
        <bgColor indexed="64"/>
      </patternFill>
    </fill>
    <fill>
      <patternFill patternType="solid">
        <fgColor rgb="FFFFFFCC"/>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99"/>
        <bgColor indexed="64"/>
      </patternFill>
    </fill>
    <fill>
      <patternFill patternType="solid">
        <fgColor rgb="FFABDBFF"/>
        <bgColor indexed="64"/>
      </patternFill>
    </fill>
    <fill>
      <patternFill patternType="solid">
        <fgColor rgb="FFEDE2F6"/>
        <bgColor indexed="64"/>
      </patternFill>
    </fill>
    <fill>
      <patternFill patternType="solid">
        <fgColor rgb="FFDECAEE"/>
        <bgColor indexed="64"/>
      </patternFill>
    </fill>
    <fill>
      <patternFill patternType="solid">
        <fgColor rgb="FFFFFF00"/>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auto="1"/>
      </left>
      <right/>
      <top style="thin">
        <color indexed="64"/>
      </top>
      <bottom/>
      <diagonal/>
    </border>
    <border>
      <left style="thin">
        <color auto="1"/>
      </left>
      <right/>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theme="7" tint="-0.499984740745262"/>
      </left>
      <right style="medium">
        <color theme="7" tint="-0.499984740745262"/>
      </right>
      <top style="medium">
        <color theme="7" tint="-0.499984740745262"/>
      </top>
      <bottom style="medium">
        <color theme="7" tint="-0.499984740745262"/>
      </bottom>
      <diagonal/>
    </border>
    <border>
      <left style="medium">
        <color theme="7" tint="-0.499984740745262"/>
      </left>
      <right/>
      <top/>
      <bottom/>
      <diagonal/>
    </border>
  </borders>
  <cellStyleXfs count="20">
    <xf numFmtId="0" fontId="0" fillId="0" borderId="0"/>
    <xf numFmtId="43" fontId="1" fillId="0" borderId="0" applyFont="0" applyFill="0" applyBorder="0" applyAlignment="0" applyProtection="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43" fontId="7" fillId="0" borderId="0" applyFont="0" applyFill="0" applyBorder="0" applyAlignment="0" applyProtection="0"/>
    <xf numFmtId="0" fontId="7" fillId="0" borderId="0"/>
    <xf numFmtId="0" fontId="21" fillId="0" borderId="0"/>
    <xf numFmtId="0" fontId="13" fillId="0" borderId="0"/>
    <xf numFmtId="0" fontId="13" fillId="0" borderId="0"/>
    <xf numFmtId="0" fontId="30" fillId="0" borderId="0"/>
    <xf numFmtId="9" fontId="30" fillId="0" borderId="0" applyFont="0" applyFill="0" applyBorder="0" applyAlignment="0" applyProtection="0"/>
  </cellStyleXfs>
  <cellXfs count="348">
    <xf numFmtId="0" fontId="0" fillId="0" borderId="0" xfId="0"/>
    <xf numFmtId="0" fontId="2" fillId="2" borderId="1" xfId="3" applyFont="1" applyFill="1" applyBorder="1" applyAlignment="1">
      <alignment horizontal="center"/>
    </xf>
    <xf numFmtId="0" fontId="2" fillId="0" borderId="2" xfId="3" applyFont="1" applyFill="1" applyBorder="1" applyAlignment="1">
      <alignment wrapText="1"/>
    </xf>
    <xf numFmtId="2" fontId="0" fillId="0" borderId="0" xfId="0" applyNumberFormat="1"/>
    <xf numFmtId="164" fontId="2" fillId="2" borderId="1" xfId="1" applyNumberFormat="1" applyFont="1" applyFill="1" applyBorder="1" applyAlignment="1">
      <alignment horizontal="center"/>
    </xf>
    <xf numFmtId="164" fontId="2" fillId="0" borderId="2" xfId="1" applyNumberFormat="1" applyFont="1" applyFill="1" applyBorder="1" applyAlignment="1">
      <alignment horizontal="right" wrapText="1"/>
    </xf>
    <xf numFmtId="164" fontId="3" fillId="0" borderId="0" xfId="1" applyNumberFormat="1" applyFont="1"/>
    <xf numFmtId="164" fontId="0" fillId="0" borderId="0" xfId="1" applyNumberFormat="1" applyFont="1"/>
    <xf numFmtId="164" fontId="2" fillId="2" borderId="3" xfId="1" applyNumberFormat="1" applyFont="1" applyFill="1" applyBorder="1" applyAlignment="1">
      <alignment horizontal="center"/>
    </xf>
    <xf numFmtId="164" fontId="4" fillId="0" borderId="0" xfId="1" applyNumberFormat="1" applyFont="1"/>
    <xf numFmtId="43" fontId="2" fillId="0" borderId="2" xfId="1" applyNumberFormat="1" applyFont="1" applyFill="1" applyBorder="1" applyAlignment="1">
      <alignment horizontal="right" wrapText="1"/>
    </xf>
    <xf numFmtId="164" fontId="0" fillId="0" borderId="0" xfId="0" applyNumberFormat="1"/>
    <xf numFmtId="0" fontId="5" fillId="0" borderId="4" xfId="0" applyFont="1" applyBorder="1" applyAlignment="1">
      <alignment horizontal="center"/>
    </xf>
    <xf numFmtId="0" fontId="2" fillId="0" borderId="0" xfId="2" applyFont="1" applyFill="1" applyBorder="1" applyAlignment="1">
      <alignment wrapText="1"/>
    </xf>
    <xf numFmtId="165" fontId="2" fillId="0" borderId="0" xfId="2" applyNumberFormat="1" applyFont="1" applyFill="1" applyBorder="1" applyAlignment="1">
      <alignment wrapText="1"/>
    </xf>
    <xf numFmtId="0" fontId="0" fillId="0" borderId="0" xfId="0" applyAlignment="1">
      <alignment horizontal="center"/>
    </xf>
    <xf numFmtId="165" fontId="2" fillId="3" borderId="0" xfId="2" applyNumberFormat="1" applyFont="1" applyFill="1" applyBorder="1" applyAlignment="1">
      <alignment wrapText="1"/>
    </xf>
    <xf numFmtId="0" fontId="2" fillId="3" borderId="0" xfId="2" applyFont="1" applyFill="1" applyBorder="1" applyAlignment="1">
      <alignment wrapText="1"/>
    </xf>
    <xf numFmtId="0" fontId="0" fillId="0" borderId="0" xfId="0" applyBorder="1"/>
    <xf numFmtId="165" fontId="0" fillId="0" borderId="0" xfId="0" applyNumberFormat="1" applyBorder="1"/>
    <xf numFmtId="164" fontId="0" fillId="0" borderId="0" xfId="1" applyNumberFormat="1" applyFont="1" applyBorder="1"/>
    <xf numFmtId="0" fontId="0" fillId="0" borderId="0" xfId="0" applyBorder="1" applyAlignment="1">
      <alignment horizontal="center"/>
    </xf>
    <xf numFmtId="165" fontId="0" fillId="0" borderId="0" xfId="0" applyNumberFormat="1" applyBorder="1" applyAlignment="1">
      <alignment horizontal="center"/>
    </xf>
    <xf numFmtId="164" fontId="0" fillId="0" borderId="0" xfId="1" applyNumberFormat="1" applyFont="1" applyBorder="1" applyAlignment="1">
      <alignment horizontal="center"/>
    </xf>
    <xf numFmtId="164" fontId="2" fillId="0" borderId="0" xfId="1" applyNumberFormat="1" applyFont="1" applyFill="1" applyBorder="1" applyAlignment="1">
      <alignment wrapText="1"/>
    </xf>
    <xf numFmtId="2" fontId="7" fillId="0" borderId="0" xfId="1" applyNumberFormat="1" applyFont="1" applyFill="1" applyBorder="1" applyAlignment="1">
      <alignment wrapText="1"/>
    </xf>
    <xf numFmtId="2" fontId="0" fillId="0" borderId="0" xfId="0" applyNumberFormat="1" applyBorder="1"/>
    <xf numFmtId="164" fontId="2" fillId="3" borderId="0" xfId="1" applyNumberFormat="1" applyFont="1" applyFill="1" applyBorder="1" applyAlignment="1">
      <alignment wrapText="1"/>
    </xf>
    <xf numFmtId="0" fontId="0" fillId="3" borderId="0" xfId="0" applyFill="1" applyBorder="1"/>
    <xf numFmtId="2" fontId="0" fillId="3" borderId="0" xfId="0" applyNumberFormat="1" applyFill="1" applyBorder="1"/>
    <xf numFmtId="0" fontId="0" fillId="0" borderId="0" xfId="0" applyFill="1" applyBorder="1"/>
    <xf numFmtId="37" fontId="0" fillId="0" borderId="0" xfId="1" applyNumberFormat="1" applyFont="1" applyBorder="1"/>
    <xf numFmtId="37" fontId="0" fillId="3" borderId="0" xfId="1" applyNumberFormat="1" applyFont="1" applyFill="1" applyBorder="1"/>
    <xf numFmtId="37" fontId="0" fillId="0" borderId="0" xfId="1" applyNumberFormat="1" applyFont="1" applyFill="1" applyBorder="1"/>
    <xf numFmtId="164" fontId="8" fillId="0" borderId="0" xfId="1" applyNumberFormat="1" applyFont="1"/>
    <xf numFmtId="0" fontId="2" fillId="3" borderId="8" xfId="2" applyFont="1" applyFill="1" applyBorder="1" applyAlignment="1">
      <alignment wrapText="1"/>
    </xf>
    <xf numFmtId="0" fontId="9" fillId="0" borderId="0" xfId="0" applyFont="1" applyBorder="1"/>
    <xf numFmtId="43" fontId="0" fillId="0" borderId="0" xfId="0" applyNumberFormat="1"/>
    <xf numFmtId="0" fontId="7" fillId="0" borderId="2" xfId="3" applyFont="1" applyFill="1" applyBorder="1" applyAlignment="1">
      <alignment wrapText="1"/>
    </xf>
    <xf numFmtId="0" fontId="2" fillId="0" borderId="0" xfId="3" applyFont="1" applyFill="1" applyBorder="1" applyAlignment="1">
      <alignment wrapText="1"/>
    </xf>
    <xf numFmtId="164" fontId="2" fillId="0" borderId="0" xfId="1" applyNumberFormat="1" applyFont="1" applyFill="1" applyBorder="1" applyAlignment="1">
      <alignment horizontal="right" wrapText="1"/>
    </xf>
    <xf numFmtId="43" fontId="2" fillId="0" borderId="0" xfId="1" applyNumberFormat="1" applyFont="1" applyFill="1" applyBorder="1" applyAlignment="1">
      <alignment horizontal="right" wrapText="1"/>
    </xf>
    <xf numFmtId="0" fontId="2" fillId="3" borderId="0" xfId="2" applyFont="1" applyFill="1" applyBorder="1" applyAlignment="1">
      <alignment horizontal="left" vertical="center" wrapText="1"/>
    </xf>
    <xf numFmtId="0" fontId="2" fillId="0" borderId="8" xfId="2" applyFont="1" applyFill="1" applyBorder="1" applyAlignment="1">
      <alignment wrapText="1"/>
    </xf>
    <xf numFmtId="0" fontId="0" fillId="0" borderId="0" xfId="0" applyFill="1"/>
    <xf numFmtId="0" fontId="0" fillId="0" borderId="0" xfId="0" applyBorder="1" applyAlignment="1"/>
    <xf numFmtId="0" fontId="0" fillId="0" borderId="0" xfId="0" applyBorder="1" applyAlignment="1">
      <alignment horizontal="center"/>
    </xf>
    <xf numFmtId="0" fontId="0" fillId="0" borderId="0" xfId="0" applyBorder="1" applyAlignment="1">
      <alignment horizontal="center"/>
    </xf>
    <xf numFmtId="37" fontId="0" fillId="0" borderId="0" xfId="1" applyNumberFormat="1" applyFont="1" applyBorder="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165" fontId="2" fillId="5" borderId="4" xfId="2" applyNumberFormat="1" applyFont="1" applyFill="1" applyBorder="1" applyAlignment="1">
      <alignment wrapText="1"/>
    </xf>
    <xf numFmtId="0" fontId="0" fillId="0" borderId="0" xfId="0" applyFill="1" applyBorder="1" applyAlignment="1"/>
    <xf numFmtId="0" fontId="0" fillId="0" borderId="0" xfId="0" applyFill="1" applyBorder="1" applyAlignment="1">
      <alignment horizontal="center"/>
    </xf>
    <xf numFmtId="165" fontId="2" fillId="7" borderId="4" xfId="2" applyNumberFormat="1" applyFont="1" applyFill="1" applyBorder="1" applyAlignment="1">
      <alignment wrapText="1"/>
    </xf>
    <xf numFmtId="165" fontId="2" fillId="7" borderId="0" xfId="2" applyNumberFormat="1" applyFont="1" applyFill="1" applyBorder="1" applyAlignment="1">
      <alignment wrapText="1"/>
    </xf>
    <xf numFmtId="0" fontId="2" fillId="7" borderId="4" xfId="2" applyFont="1" applyFill="1" applyBorder="1" applyAlignment="1">
      <alignment wrapText="1"/>
    </xf>
    <xf numFmtId="0" fontId="2" fillId="0" borderId="4" xfId="2" applyFont="1" applyFill="1" applyBorder="1" applyAlignment="1">
      <alignment wrapText="1"/>
    </xf>
    <xf numFmtId="0" fontId="2" fillId="3" borderId="4" xfId="2" applyFont="1" applyFill="1" applyBorder="1" applyAlignment="1">
      <alignment horizontal="left" vertical="center" wrapText="1"/>
    </xf>
    <xf numFmtId="0" fontId="2" fillId="3" borderId="4" xfId="2" applyFont="1" applyFill="1" applyBorder="1" applyAlignment="1">
      <alignment wrapText="1"/>
    </xf>
    <xf numFmtId="0" fontId="0" fillId="0" borderId="0" xfId="0" applyBorder="1" applyAlignment="1">
      <alignment horizontal="left" vertical="center" wrapText="1"/>
    </xf>
    <xf numFmtId="0" fontId="2" fillId="3" borderId="4" xfId="2" applyFont="1" applyFill="1" applyBorder="1" applyAlignment="1">
      <alignment horizontal="left" wrapText="1"/>
    </xf>
    <xf numFmtId="165" fontId="2" fillId="7" borderId="9" xfId="2" applyNumberFormat="1" applyFont="1" applyFill="1" applyBorder="1" applyAlignment="1">
      <alignment wrapText="1"/>
    </xf>
    <xf numFmtId="165" fontId="2" fillId="0" borderId="4" xfId="2" applyNumberFormat="1" applyFont="1" applyFill="1" applyBorder="1" applyAlignment="1">
      <alignment wrapText="1"/>
    </xf>
    <xf numFmtId="165" fontId="2" fillId="3" borderId="4" xfId="2" applyNumberFormat="1" applyFont="1" applyFill="1" applyBorder="1" applyAlignment="1">
      <alignment wrapText="1"/>
    </xf>
    <xf numFmtId="0" fontId="0" fillId="0" borderId="4" xfId="0" applyBorder="1" applyAlignment="1">
      <alignment horizontal="center"/>
    </xf>
    <xf numFmtId="37" fontId="0" fillId="0" borderId="4" xfId="1" applyNumberFormat="1" applyFont="1" applyBorder="1" applyAlignment="1">
      <alignment horizontal="center"/>
    </xf>
    <xf numFmtId="37" fontId="0" fillId="0" borderId="4" xfId="1" applyNumberFormat="1" applyFont="1" applyBorder="1"/>
    <xf numFmtId="37" fontId="0" fillId="3" borderId="4" xfId="1" applyNumberFormat="1" applyFont="1" applyFill="1" applyBorder="1"/>
    <xf numFmtId="37" fontId="0" fillId="0" borderId="4" xfId="1" applyNumberFormat="1" applyFont="1" applyFill="1" applyBorder="1"/>
    <xf numFmtId="164" fontId="2" fillId="0" borderId="4" xfId="1" applyNumberFormat="1" applyFont="1" applyFill="1" applyBorder="1" applyAlignment="1">
      <alignment wrapText="1"/>
    </xf>
    <xf numFmtId="164" fontId="0" fillId="0" borderId="4" xfId="1" applyNumberFormat="1" applyFont="1" applyBorder="1"/>
    <xf numFmtId="164" fontId="0" fillId="0" borderId="4" xfId="1" applyNumberFormat="1" applyFont="1" applyFill="1" applyBorder="1"/>
    <xf numFmtId="0" fontId="11" fillId="0" borderId="11" xfId="2" applyFont="1" applyFill="1" applyBorder="1" applyAlignment="1">
      <alignment wrapText="1"/>
    </xf>
    <xf numFmtId="37" fontId="2" fillId="0" borderId="9" xfId="1" applyNumberFormat="1" applyFont="1" applyFill="1" applyBorder="1" applyAlignment="1">
      <alignment wrapText="1"/>
    </xf>
    <xf numFmtId="37" fontId="2" fillId="0" borderId="4" xfId="1" applyNumberFormat="1" applyFont="1" applyFill="1" applyBorder="1" applyAlignment="1">
      <alignment wrapText="1"/>
    </xf>
    <xf numFmtId="164" fontId="5" fillId="0" borderId="0" xfId="1" applyNumberFormat="1" applyFont="1" applyBorder="1" applyAlignment="1">
      <alignment horizontal="center"/>
    </xf>
    <xf numFmtId="164" fontId="5" fillId="0" borderId="4" xfId="1" applyNumberFormat="1" applyFont="1" applyBorder="1" applyAlignment="1">
      <alignment horizontal="center"/>
    </xf>
    <xf numFmtId="1" fontId="0" fillId="0" borderId="4" xfId="1" applyNumberFormat="1" applyFont="1" applyBorder="1"/>
    <xf numFmtId="0" fontId="2" fillId="8" borderId="9" xfId="1" applyNumberFormat="1" applyFont="1" applyFill="1" applyBorder="1" applyAlignment="1">
      <alignment wrapText="1"/>
    </xf>
    <xf numFmtId="0" fontId="2" fillId="8" borderId="4" xfId="1" applyNumberFormat="1" applyFont="1" applyFill="1" applyBorder="1" applyAlignment="1">
      <alignment wrapText="1"/>
    </xf>
    <xf numFmtId="0" fontId="11" fillId="0" borderId="11" xfId="2" applyNumberFormat="1" applyFont="1" applyFill="1" applyBorder="1" applyAlignment="1">
      <alignment wrapText="1"/>
    </xf>
    <xf numFmtId="0" fontId="7" fillId="9" borderId="4" xfId="4" applyFont="1" applyFill="1" applyBorder="1" applyAlignment="1">
      <alignment horizontal="center" vertical="center" wrapText="1"/>
    </xf>
    <xf numFmtId="0" fontId="7" fillId="9" borderId="4" xfId="5" applyFont="1" applyFill="1" applyBorder="1" applyAlignment="1">
      <alignment wrapText="1"/>
    </xf>
    <xf numFmtId="0" fontId="6" fillId="0" borderId="0" xfId="0" applyFont="1" applyAlignment="1">
      <alignment vertical="center"/>
    </xf>
    <xf numFmtId="0" fontId="7" fillId="0" borderId="12" xfId="6" applyFont="1" applyFill="1" applyBorder="1" applyAlignment="1">
      <alignment vertical="center" wrapText="1"/>
    </xf>
    <xf numFmtId="165" fontId="14" fillId="4" borderId="12" xfId="7" applyNumberFormat="1" applyFont="1" applyFill="1" applyBorder="1" applyAlignment="1">
      <alignment horizontal="right" vertical="center" wrapText="1"/>
    </xf>
    <xf numFmtId="0" fontId="0" fillId="0" borderId="0" xfId="0" applyAlignment="1">
      <alignment vertical="center"/>
    </xf>
    <xf numFmtId="0" fontId="7" fillId="0" borderId="13" xfId="6" applyFont="1" applyFill="1" applyBorder="1" applyAlignment="1">
      <alignment vertical="center" wrapText="1"/>
    </xf>
    <xf numFmtId="165" fontId="14" fillId="4" borderId="13" xfId="7" applyNumberFormat="1" applyFont="1" applyFill="1" applyBorder="1" applyAlignment="1">
      <alignment horizontal="right" vertical="center" wrapText="1"/>
    </xf>
    <xf numFmtId="0" fontId="15" fillId="0" borderId="0" xfId="0" applyFont="1" applyAlignment="1">
      <alignment vertical="center"/>
    </xf>
    <xf numFmtId="0" fontId="7" fillId="0" borderId="14" xfId="6" applyFont="1" applyFill="1" applyBorder="1" applyAlignment="1">
      <alignment vertical="center" wrapText="1"/>
    </xf>
    <xf numFmtId="165" fontId="14" fillId="4" borderId="14" xfId="7" applyNumberFormat="1" applyFont="1" applyFill="1" applyBorder="1" applyAlignment="1">
      <alignment horizontal="right" vertical="center" wrapText="1"/>
    </xf>
    <xf numFmtId="0" fontId="14" fillId="4" borderId="5" xfId="7" applyFont="1" applyFill="1" applyBorder="1" applyAlignment="1">
      <alignment horizontal="center" vertical="center" wrapText="1"/>
    </xf>
    <xf numFmtId="0" fontId="1" fillId="4" borderId="5" xfId="0" applyFont="1" applyFill="1" applyBorder="1" applyAlignment="1">
      <alignment horizontal="center" vertical="center"/>
    </xf>
    <xf numFmtId="0" fontId="14" fillId="4" borderId="12" xfId="7" applyFont="1" applyFill="1" applyBorder="1" applyAlignment="1">
      <alignment horizontal="right" vertical="center" wrapText="1"/>
    </xf>
    <xf numFmtId="164" fontId="14" fillId="4" borderId="12" xfId="1" applyNumberFormat="1" applyFont="1" applyFill="1" applyBorder="1" applyAlignment="1">
      <alignment horizontal="right" vertical="center" wrapText="1"/>
    </xf>
    <xf numFmtId="164" fontId="1" fillId="4" borderId="12" xfId="1" applyNumberFormat="1" applyFont="1" applyFill="1" applyBorder="1" applyAlignment="1">
      <alignment vertical="center"/>
    </xf>
    <xf numFmtId="164" fontId="14" fillId="4" borderId="13" xfId="1" applyNumberFormat="1" applyFont="1" applyFill="1" applyBorder="1" applyAlignment="1">
      <alignment horizontal="right" vertical="center" wrapText="1"/>
    </xf>
    <xf numFmtId="164" fontId="14" fillId="4" borderId="13" xfId="1" applyNumberFormat="1" applyFont="1" applyFill="1" applyBorder="1" applyAlignment="1">
      <alignment vertical="center"/>
    </xf>
    <xf numFmtId="164" fontId="1" fillId="4" borderId="13" xfId="1" applyNumberFormat="1" applyFont="1" applyFill="1" applyBorder="1" applyAlignment="1">
      <alignment vertical="center"/>
    </xf>
    <xf numFmtId="164" fontId="14" fillId="4" borderId="14" xfId="1" applyNumberFormat="1" applyFont="1" applyFill="1" applyBorder="1" applyAlignment="1">
      <alignment vertical="center"/>
    </xf>
    <xf numFmtId="164" fontId="14" fillId="4" borderId="14" xfId="1" applyNumberFormat="1" applyFont="1" applyFill="1" applyBorder="1" applyAlignment="1">
      <alignment horizontal="right" vertical="center" wrapText="1"/>
    </xf>
    <xf numFmtId="164" fontId="1" fillId="4" borderId="14" xfId="1" applyNumberFormat="1" applyFont="1" applyFill="1" applyBorder="1" applyAlignment="1">
      <alignment vertical="center"/>
    </xf>
    <xf numFmtId="164" fontId="14" fillId="4" borderId="4" xfId="1" applyNumberFormat="1" applyFont="1" applyFill="1" applyBorder="1"/>
    <xf numFmtId="164" fontId="14" fillId="4" borderId="4" xfId="1" applyNumberFormat="1" applyFont="1" applyFill="1" applyBorder="1" applyAlignment="1">
      <alignment horizontal="right" wrapText="1"/>
    </xf>
    <xf numFmtId="164" fontId="1" fillId="4" borderId="4" xfId="1" applyNumberFormat="1" applyFont="1" applyFill="1" applyBorder="1"/>
    <xf numFmtId="0" fontId="7" fillId="2" borderId="1" xfId="8" applyFont="1" applyFill="1" applyBorder="1" applyAlignment="1">
      <alignment horizontal="center"/>
    </xf>
    <xf numFmtId="0" fontId="7" fillId="0" borderId="2" xfId="8" applyFont="1" applyFill="1" applyBorder="1" applyAlignment="1">
      <alignment horizontal="right" wrapText="1"/>
    </xf>
    <xf numFmtId="0" fontId="8" fillId="0" borderId="0" xfId="0" applyFont="1" applyAlignment="1">
      <alignment horizontal="center" vertical="center" wrapText="1"/>
    </xf>
    <xf numFmtId="0" fontId="16" fillId="10" borderId="4" xfId="7" applyFont="1" applyFill="1" applyBorder="1" applyAlignment="1">
      <alignment horizontal="center" vertical="center" wrapText="1"/>
    </xf>
    <xf numFmtId="165" fontId="8" fillId="10" borderId="4" xfId="0" applyNumberFormat="1" applyFont="1" applyFill="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right" wrapText="1"/>
    </xf>
    <xf numFmtId="0" fontId="16" fillId="10" borderId="5" xfId="7" applyFont="1" applyFill="1" applyBorder="1" applyAlignment="1">
      <alignment horizontal="right" vertical="center" wrapText="1"/>
    </xf>
    <xf numFmtId="165" fontId="8" fillId="10" borderId="5" xfId="0" applyNumberFormat="1"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wrapText="1"/>
    </xf>
    <xf numFmtId="0" fontId="16" fillId="0" borderId="12" xfId="6" applyFont="1" applyFill="1" applyBorder="1" applyAlignment="1">
      <alignment horizontal="left" vertical="center" wrapText="1"/>
    </xf>
    <xf numFmtId="165" fontId="16" fillId="10" borderId="12" xfId="1" applyNumberFormat="1" applyFont="1" applyFill="1" applyBorder="1" applyAlignment="1">
      <alignment horizontal="right" vertical="center" wrapText="1"/>
    </xf>
    <xf numFmtId="0" fontId="16" fillId="0" borderId="13" xfId="6" applyFont="1" applyFill="1" applyBorder="1" applyAlignment="1">
      <alignment horizontal="left" wrapText="1"/>
    </xf>
    <xf numFmtId="0" fontId="16" fillId="0" borderId="13" xfId="6" applyFont="1" applyFill="1" applyBorder="1" applyAlignment="1">
      <alignment horizontal="left" vertical="center" wrapText="1"/>
    </xf>
    <xf numFmtId="165" fontId="16" fillId="10" borderId="13" xfId="1" applyNumberFormat="1" applyFont="1" applyFill="1" applyBorder="1" applyAlignment="1">
      <alignment horizontal="right" vertical="center" wrapText="1"/>
    </xf>
    <xf numFmtId="0" fontId="16" fillId="0" borderId="14" xfId="6" applyFont="1" applyFill="1" applyBorder="1" applyAlignment="1">
      <alignment horizontal="left" wrapText="1"/>
    </xf>
    <xf numFmtId="0" fontId="16" fillId="0" borderId="14" xfId="6" applyFont="1" applyFill="1" applyBorder="1" applyAlignment="1">
      <alignment horizontal="left" vertical="center" wrapText="1"/>
    </xf>
    <xf numFmtId="165" fontId="16" fillId="10" borderId="14" xfId="1" applyNumberFormat="1" applyFont="1" applyFill="1" applyBorder="1" applyAlignment="1">
      <alignment horizontal="right" vertical="center" wrapText="1"/>
    </xf>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vertical="center"/>
    </xf>
    <xf numFmtId="0" fontId="16" fillId="10" borderId="5" xfId="7" applyFont="1" applyFill="1" applyBorder="1" applyAlignment="1">
      <alignment horizontal="center" vertical="center" wrapText="1"/>
    </xf>
    <xf numFmtId="0" fontId="8" fillId="10" borderId="5" xfId="0" applyFont="1" applyFill="1" applyBorder="1" applyAlignment="1">
      <alignment horizontal="center" vertical="center"/>
    </xf>
    <xf numFmtId="164" fontId="16" fillId="10" borderId="12" xfId="1" applyNumberFormat="1" applyFont="1" applyFill="1" applyBorder="1" applyAlignment="1">
      <alignment horizontal="right" vertical="center" wrapText="1"/>
    </xf>
    <xf numFmtId="164" fontId="17" fillId="10" borderId="12" xfId="1" applyNumberFormat="1" applyFont="1" applyFill="1" applyBorder="1" applyAlignment="1">
      <alignment horizontal="right" vertical="center"/>
    </xf>
    <xf numFmtId="164" fontId="16" fillId="10" borderId="13" xfId="1" applyNumberFormat="1" applyFont="1" applyFill="1" applyBorder="1" applyAlignment="1">
      <alignment horizontal="right" vertical="center" wrapText="1"/>
    </xf>
    <xf numFmtId="164" fontId="16" fillId="10" borderId="13" xfId="1" applyNumberFormat="1" applyFont="1" applyFill="1" applyBorder="1" applyAlignment="1">
      <alignment horizontal="right" vertical="center"/>
    </xf>
    <xf numFmtId="164" fontId="17" fillId="10" borderId="13" xfId="1" applyNumberFormat="1" applyFont="1" applyFill="1" applyBorder="1" applyAlignment="1">
      <alignment horizontal="right" vertical="center"/>
    </xf>
    <xf numFmtId="164" fontId="16" fillId="10" borderId="14" xfId="1" applyNumberFormat="1" applyFont="1" applyFill="1" applyBorder="1" applyAlignment="1">
      <alignment horizontal="right" vertical="center"/>
    </xf>
    <xf numFmtId="164" fontId="16" fillId="10" borderId="14" xfId="1" applyNumberFormat="1" applyFont="1" applyFill="1" applyBorder="1" applyAlignment="1">
      <alignment horizontal="right" vertical="center" wrapText="1"/>
    </xf>
    <xf numFmtId="164" fontId="17" fillId="10" borderId="14" xfId="1" applyNumberFormat="1" applyFont="1" applyFill="1" applyBorder="1" applyAlignment="1">
      <alignment horizontal="right" vertical="center"/>
    </xf>
    <xf numFmtId="0" fontId="8" fillId="0" borderId="0" xfId="0" applyFont="1" applyAlignment="1">
      <alignment horizontal="left" vertical="center"/>
    </xf>
    <xf numFmtId="164" fontId="18" fillId="10" borderId="4" xfId="1" applyNumberFormat="1" applyFont="1" applyFill="1" applyBorder="1" applyAlignment="1">
      <alignment horizontal="right" vertical="center"/>
    </xf>
    <xf numFmtId="164" fontId="16" fillId="10" borderId="4" xfId="1" applyNumberFormat="1" applyFont="1" applyFill="1" applyBorder="1" applyAlignment="1">
      <alignment horizontal="right" vertical="center" wrapText="1"/>
    </xf>
    <xf numFmtId="164" fontId="8" fillId="10" borderId="4" xfId="1" applyNumberFormat="1" applyFont="1" applyFill="1" applyBorder="1" applyAlignment="1">
      <alignment horizontal="right" vertical="center"/>
    </xf>
    <xf numFmtId="0" fontId="7" fillId="2" borderId="1" xfId="9" applyFont="1" applyFill="1" applyBorder="1" applyAlignment="1">
      <alignment horizontal="center"/>
    </xf>
    <xf numFmtId="0" fontId="7" fillId="0" borderId="2" xfId="9" applyFont="1" applyFill="1" applyBorder="1" applyAlignment="1">
      <alignment wrapText="1"/>
    </xf>
    <xf numFmtId="0" fontId="7" fillId="0" borderId="2" xfId="9" applyFont="1" applyFill="1" applyBorder="1" applyAlignment="1">
      <alignment horizontal="right" wrapText="1"/>
    </xf>
    <xf numFmtId="0" fontId="13" fillId="0" borderId="0" xfId="9"/>
    <xf numFmtId="0" fontId="7" fillId="2" borderId="1" xfId="3" applyFont="1" applyFill="1" applyBorder="1" applyAlignment="1">
      <alignment horizontal="center"/>
    </xf>
    <xf numFmtId="0" fontId="0" fillId="0" borderId="0" xfId="0"/>
    <xf numFmtId="0" fontId="0" fillId="0" borderId="0" xfId="0" applyAlignment="1">
      <alignment horizontal="center" vertical="center"/>
    </xf>
    <xf numFmtId="166" fontId="0" fillId="0" borderId="0" xfId="0" applyNumberFormat="1"/>
    <xf numFmtId="166" fontId="7" fillId="0" borderId="0" xfId="10" applyNumberFormat="1" applyFont="1" applyFill="1" applyBorder="1" applyAlignment="1">
      <alignment horizontal="right" wrapText="1"/>
    </xf>
    <xf numFmtId="167" fontId="0" fillId="0" borderId="0" xfId="0" applyNumberFormat="1"/>
    <xf numFmtId="0" fontId="0" fillId="0" borderId="0" xfId="0" applyBorder="1"/>
    <xf numFmtId="166" fontId="5" fillId="0" borderId="17" xfId="0" applyNumberFormat="1" applyFont="1" applyBorder="1"/>
    <xf numFmtId="166" fontId="20" fillId="0" borderId="17" xfId="0" applyNumberFormat="1" applyFont="1" applyBorder="1"/>
    <xf numFmtId="0" fontId="20" fillId="0" borderId="0" xfId="0" applyFont="1" applyBorder="1"/>
    <xf numFmtId="164" fontId="20" fillId="0" borderId="18" xfId="1" applyNumberFormat="1" applyFont="1" applyBorder="1"/>
    <xf numFmtId="166" fontId="20" fillId="0" borderId="0" xfId="0" applyNumberFormat="1" applyFont="1" applyBorder="1"/>
    <xf numFmtId="166" fontId="5" fillId="0" borderId="0" xfId="0" applyNumberFormat="1" applyFont="1" applyBorder="1"/>
    <xf numFmtId="164" fontId="20" fillId="0" borderId="0" xfId="1" applyNumberFormat="1" applyFont="1" applyBorder="1"/>
    <xf numFmtId="168" fontId="20" fillId="0" borderId="0" xfId="0" applyNumberFormat="1" applyFont="1" applyBorder="1"/>
    <xf numFmtId="0" fontId="19" fillId="0" borderId="17" xfId="6" applyFont="1" applyFill="1" applyBorder="1" applyAlignment="1">
      <alignment horizontal="center" vertical="center"/>
    </xf>
    <xf numFmtId="166" fontId="19" fillId="0" borderId="17" xfId="6" applyNumberFormat="1" applyFont="1" applyFill="1" applyBorder="1" applyAlignment="1">
      <alignment horizontal="center" vertical="center"/>
    </xf>
    <xf numFmtId="166" fontId="5"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7" fillId="0" borderId="20" xfId="6" applyFont="1" applyFill="1" applyBorder="1" applyAlignment="1">
      <alignment wrapText="1"/>
    </xf>
    <xf numFmtId="0" fontId="7" fillId="0" borderId="6" xfId="6" applyFont="1" applyFill="1" applyBorder="1" applyAlignment="1">
      <alignment wrapText="1"/>
    </xf>
    <xf numFmtId="0" fontId="19" fillId="0" borderId="17" xfId="11" applyFont="1" applyFill="1" applyBorder="1" applyAlignment="1">
      <alignment wrapText="1"/>
    </xf>
    <xf numFmtId="0" fontId="19" fillId="0" borderId="20" xfId="11" applyFont="1" applyFill="1" applyBorder="1" applyAlignment="1">
      <alignment wrapText="1"/>
    </xf>
    <xf numFmtId="0" fontId="19" fillId="0" borderId="7" xfId="11" applyFont="1" applyFill="1" applyBorder="1" applyAlignment="1">
      <alignment wrapText="1"/>
    </xf>
    <xf numFmtId="0" fontId="20" fillId="0" borderId="17" xfId="0" applyFont="1" applyBorder="1"/>
    <xf numFmtId="164" fontId="7" fillId="0" borderId="19" xfId="1" applyNumberFormat="1" applyFont="1" applyFill="1" applyBorder="1" applyAlignment="1">
      <alignment horizontal="right" wrapText="1"/>
    </xf>
    <xf numFmtId="166" fontId="7" fillId="0" borderId="20" xfId="6" applyNumberFormat="1" applyFont="1" applyFill="1" applyBorder="1" applyAlignment="1">
      <alignment horizontal="right" wrapText="1"/>
    </xf>
    <xf numFmtId="166" fontId="0" fillId="0" borderId="20" xfId="0" applyNumberFormat="1" applyBorder="1"/>
    <xf numFmtId="166" fontId="7" fillId="0" borderId="20" xfId="11" applyNumberFormat="1" applyFont="1" applyFill="1" applyBorder="1" applyAlignment="1">
      <alignment horizontal="right" wrapText="1"/>
    </xf>
    <xf numFmtId="164" fontId="7" fillId="0" borderId="16" xfId="1" applyNumberFormat="1" applyFont="1" applyFill="1" applyBorder="1" applyAlignment="1">
      <alignment horizontal="right" wrapText="1"/>
    </xf>
    <xf numFmtId="166" fontId="7" fillId="0" borderId="6" xfId="6" applyNumberFormat="1" applyFont="1" applyFill="1" applyBorder="1" applyAlignment="1">
      <alignment horizontal="right" wrapText="1"/>
    </xf>
    <xf numFmtId="166" fontId="0" fillId="0" borderId="6" xfId="0" applyNumberFormat="1" applyBorder="1"/>
    <xf numFmtId="166" fontId="7" fillId="0" borderId="6" xfId="11" applyNumberFormat="1" applyFont="1" applyFill="1" applyBorder="1" applyAlignment="1">
      <alignment horizontal="right" wrapText="1"/>
    </xf>
    <xf numFmtId="166" fontId="7" fillId="0" borderId="7" xfId="6" applyNumberFormat="1" applyFont="1" applyFill="1" applyBorder="1" applyAlignment="1">
      <alignment horizontal="right" wrapText="1"/>
    </xf>
    <xf numFmtId="164" fontId="5" fillId="0" borderId="17" xfId="1" applyNumberFormat="1" applyFont="1" applyBorder="1"/>
    <xf numFmtId="166" fontId="7" fillId="0" borderId="17" xfId="11" applyNumberFormat="1" applyFont="1" applyFill="1" applyBorder="1" applyAlignment="1">
      <alignment horizontal="right" wrapText="1"/>
    </xf>
    <xf numFmtId="166" fontId="19" fillId="0" borderId="20" xfId="11" applyNumberFormat="1" applyFont="1" applyFill="1" applyBorder="1" applyAlignment="1">
      <alignment wrapText="1"/>
    </xf>
    <xf numFmtId="166" fontId="5" fillId="0" borderId="20" xfId="0" applyNumberFormat="1" applyFont="1" applyBorder="1"/>
    <xf numFmtId="0" fontId="0" fillId="3" borderId="20" xfId="0" applyFill="1" applyBorder="1"/>
    <xf numFmtId="166" fontId="19" fillId="0" borderId="7" xfId="11" applyNumberFormat="1" applyFont="1" applyFill="1" applyBorder="1" applyAlignment="1">
      <alignment wrapText="1"/>
    </xf>
    <xf numFmtId="166" fontId="5" fillId="0" borderId="7" xfId="0" applyNumberFormat="1" applyFont="1" applyBorder="1"/>
    <xf numFmtId="0" fontId="0" fillId="3" borderId="7" xfId="0" applyFill="1" applyBorder="1"/>
    <xf numFmtId="164" fontId="20" fillId="0" borderId="17" xfId="1" applyNumberFormat="1" applyFont="1" applyBorder="1"/>
    <xf numFmtId="166" fontId="7" fillId="3" borderId="17" xfId="10" applyNumberFormat="1" applyFont="1" applyFill="1" applyBorder="1" applyAlignment="1">
      <alignment horizontal="right" wrapText="1"/>
    </xf>
    <xf numFmtId="164" fontId="7" fillId="0" borderId="20" xfId="1" applyNumberFormat="1" applyFont="1" applyFill="1" applyBorder="1" applyAlignment="1">
      <alignment horizontal="right" wrapText="1"/>
    </xf>
    <xf numFmtId="164" fontId="7" fillId="0" borderId="7" xfId="1" applyNumberFormat="1" applyFont="1" applyFill="1" applyBorder="1" applyAlignment="1">
      <alignment horizontal="right" wrapText="1"/>
    </xf>
    <xf numFmtId="0" fontId="19" fillId="0" borderId="20" xfId="6" applyFont="1" applyFill="1" applyBorder="1" applyAlignment="1">
      <alignment horizontal="center" vertical="center"/>
    </xf>
    <xf numFmtId="0" fontId="19" fillId="0" borderId="19" xfId="6" applyFont="1" applyFill="1" applyBorder="1" applyAlignment="1">
      <alignment horizontal="center" vertical="center"/>
    </xf>
    <xf numFmtId="166" fontId="19" fillId="0" borderId="20" xfId="6" applyNumberFormat="1" applyFont="1" applyFill="1" applyBorder="1" applyAlignment="1">
      <alignment horizontal="center" vertical="center"/>
    </xf>
    <xf numFmtId="166" fontId="5" fillId="0" borderId="20" xfId="0" applyNumberFormat="1" applyFont="1" applyBorder="1" applyAlignment="1">
      <alignment horizontal="center" vertical="center" wrapText="1"/>
    </xf>
    <xf numFmtId="0" fontId="5" fillId="0" borderId="20" xfId="0" applyFont="1" applyBorder="1" applyAlignment="1">
      <alignment horizontal="center" vertical="center"/>
    </xf>
    <xf numFmtId="2" fontId="5" fillId="0" borderId="20" xfId="0" applyNumberFormat="1" applyFont="1" applyBorder="1" applyAlignment="1">
      <alignment horizontal="center" vertical="center" wrapText="1"/>
    </xf>
    <xf numFmtId="37" fontId="2" fillId="0" borderId="17" xfId="1" applyNumberFormat="1" applyFont="1" applyFill="1" applyBorder="1" applyAlignment="1">
      <alignment wrapText="1"/>
    </xf>
    <xf numFmtId="164" fontId="2" fillId="0" borderId="17" xfId="1" applyNumberFormat="1" applyFont="1" applyFill="1" applyBorder="1" applyAlignment="1">
      <alignment wrapText="1"/>
    </xf>
    <xf numFmtId="0" fontId="2" fillId="0" borderId="17" xfId="2" applyFont="1" applyFill="1" applyBorder="1" applyAlignment="1">
      <alignment wrapText="1"/>
    </xf>
    <xf numFmtId="0" fontId="2" fillId="8" borderId="17" xfId="1" applyNumberFormat="1" applyFont="1" applyFill="1" applyBorder="1" applyAlignment="1">
      <alignment wrapText="1"/>
    </xf>
    <xf numFmtId="166" fontId="7" fillId="0" borderId="20" xfId="11" applyNumberFormat="1" applyFont="1" applyFill="1" applyBorder="1" applyAlignment="1">
      <alignment wrapText="1"/>
    </xf>
    <xf numFmtId="166" fontId="7" fillId="0" borderId="7" xfId="11" applyNumberFormat="1" applyFont="1" applyFill="1" applyBorder="1" applyAlignment="1">
      <alignment wrapText="1"/>
    </xf>
    <xf numFmtId="166" fontId="0" fillId="0" borderId="20" xfId="0" applyNumberFormat="1" applyFont="1" applyBorder="1"/>
    <xf numFmtId="166" fontId="0" fillId="0" borderId="7" xfId="0" applyNumberFormat="1" applyFont="1" applyBorder="1"/>
    <xf numFmtId="0" fontId="0" fillId="11" borderId="20" xfId="0" applyFill="1" applyBorder="1"/>
    <xf numFmtId="0" fontId="0" fillId="11" borderId="7" xfId="0" applyFill="1" applyBorder="1"/>
    <xf numFmtId="166" fontId="7" fillId="11" borderId="17" xfId="10" applyNumberFormat="1" applyFont="1" applyFill="1" applyBorder="1" applyAlignment="1">
      <alignment horizontal="right" wrapText="1"/>
    </xf>
    <xf numFmtId="0" fontId="5" fillId="12" borderId="23" xfId="0" applyFont="1" applyFill="1" applyBorder="1" applyAlignment="1">
      <alignment horizontal="left"/>
    </xf>
    <xf numFmtId="0" fontId="19" fillId="12" borderId="23" xfId="16" applyFont="1" applyFill="1" applyBorder="1" applyAlignment="1">
      <alignment horizontal="center" vertical="center" wrapText="1"/>
    </xf>
    <xf numFmtId="0" fontId="19" fillId="12" borderId="23" xfId="17" applyFont="1" applyFill="1" applyBorder="1" applyAlignment="1">
      <alignment horizontal="center" vertical="center" wrapText="1"/>
    </xf>
    <xf numFmtId="0" fontId="5" fillId="12" borderId="23" xfId="0" applyFont="1" applyFill="1" applyBorder="1" applyAlignment="1">
      <alignment horizontal="center" vertical="center"/>
    </xf>
    <xf numFmtId="0" fontId="0" fillId="0" borderId="24" xfId="0" applyBorder="1" applyAlignment="1">
      <alignment horizontal="center"/>
    </xf>
    <xf numFmtId="0" fontId="16" fillId="0" borderId="24" xfId="6" applyFont="1" applyFill="1" applyBorder="1" applyAlignment="1">
      <alignment horizontal="left" wrapText="1"/>
    </xf>
    <xf numFmtId="0" fontId="7" fillId="0" borderId="13" xfId="6" applyFont="1" applyFill="1" applyBorder="1" applyAlignment="1">
      <alignment horizontal="left" vertical="center" wrapText="1"/>
    </xf>
    <xf numFmtId="169" fontId="0" fillId="0" borderId="13" xfId="0" applyNumberFormat="1" applyFont="1" applyFill="1" applyBorder="1" applyAlignment="1">
      <alignment vertical="center"/>
    </xf>
    <xf numFmtId="0" fontId="16" fillId="13" borderId="24" xfId="6" applyFont="1" applyFill="1" applyBorder="1" applyAlignment="1">
      <alignment horizontal="left" wrapText="1"/>
    </xf>
    <xf numFmtId="0" fontId="19" fillId="0" borderId="0" xfId="6" applyFont="1" applyFill="1" applyBorder="1" applyAlignment="1">
      <alignment wrapText="1"/>
    </xf>
    <xf numFmtId="0" fontId="7" fillId="0" borderId="0" xfId="6" applyFont="1" applyFill="1" applyBorder="1" applyAlignment="1">
      <alignment wrapText="1"/>
    </xf>
    <xf numFmtId="0" fontId="0" fillId="0" borderId="24" xfId="0" applyBorder="1"/>
    <xf numFmtId="0" fontId="19" fillId="0" borderId="23" xfId="16" applyFont="1" applyFill="1" applyBorder="1" applyAlignment="1">
      <alignment horizontal="center" vertical="center" wrapText="1"/>
    </xf>
    <xf numFmtId="0" fontId="19" fillId="0" borderId="23" xfId="17" applyFont="1" applyFill="1" applyBorder="1" applyAlignment="1">
      <alignment horizontal="center" vertical="center" wrapText="1"/>
    </xf>
    <xf numFmtId="0" fontId="19" fillId="0" borderId="7" xfId="16" applyFont="1" applyFill="1" applyBorder="1" applyAlignment="1">
      <alignment horizontal="center" vertical="center" wrapText="1"/>
    </xf>
    <xf numFmtId="0" fontId="16" fillId="0" borderId="26" xfId="6" applyFont="1" applyFill="1" applyBorder="1" applyAlignment="1">
      <alignment horizontal="left" wrapText="1"/>
    </xf>
    <xf numFmtId="169" fontId="7" fillId="10" borderId="12" xfId="6" applyNumberFormat="1" applyFont="1" applyFill="1" applyBorder="1" applyAlignment="1">
      <alignment horizontal="left" vertical="center" wrapText="1"/>
    </xf>
    <xf numFmtId="169" fontId="0" fillId="10" borderId="12" xfId="0" applyNumberFormat="1" applyFont="1" applyFill="1" applyBorder="1" applyAlignment="1">
      <alignment vertical="center"/>
    </xf>
    <xf numFmtId="169" fontId="5" fillId="10" borderId="12" xfId="0" applyNumberFormat="1" applyFont="1" applyFill="1" applyBorder="1" applyAlignment="1">
      <alignment vertical="center"/>
    </xf>
    <xf numFmtId="0" fontId="16" fillId="0" borderId="27" xfId="6" applyFont="1" applyFill="1" applyBorder="1" applyAlignment="1">
      <alignment horizontal="left" wrapText="1"/>
    </xf>
    <xf numFmtId="169" fontId="7" fillId="0" borderId="13" xfId="6" applyNumberFormat="1" applyFont="1" applyFill="1" applyBorder="1" applyAlignment="1">
      <alignment horizontal="left" vertical="center" wrapText="1"/>
    </xf>
    <xf numFmtId="169" fontId="5" fillId="0" borderId="13" xfId="0" applyNumberFormat="1" applyFont="1" applyFill="1" applyBorder="1" applyAlignment="1">
      <alignment vertical="center"/>
    </xf>
    <xf numFmtId="169" fontId="7" fillId="10" borderId="13" xfId="6" applyNumberFormat="1" applyFont="1" applyFill="1" applyBorder="1" applyAlignment="1">
      <alignment horizontal="left" vertical="center" wrapText="1"/>
    </xf>
    <xf numFmtId="169" fontId="0" fillId="10" borderId="13" xfId="0" applyNumberFormat="1" applyFont="1" applyFill="1" applyBorder="1" applyAlignment="1">
      <alignment vertical="center"/>
    </xf>
    <xf numFmtId="169" fontId="5" fillId="10" borderId="13" xfId="0" applyNumberFormat="1" applyFont="1" applyFill="1" applyBorder="1" applyAlignment="1">
      <alignment vertical="center"/>
    </xf>
    <xf numFmtId="169" fontId="7" fillId="10" borderId="14" xfId="6" applyNumberFormat="1" applyFont="1" applyFill="1" applyBorder="1" applyAlignment="1">
      <alignment horizontal="left" vertical="center" wrapText="1"/>
    </xf>
    <xf numFmtId="169" fontId="15" fillId="10" borderId="13" xfId="0" applyNumberFormat="1" applyFont="1" applyFill="1" applyBorder="1" applyAlignment="1">
      <alignment horizontal="right" vertical="center"/>
    </xf>
    <xf numFmtId="0" fontId="0" fillId="0" borderId="28" xfId="0" applyBorder="1"/>
    <xf numFmtId="169" fontId="5" fillId="14" borderId="7" xfId="0" applyNumberFormat="1" applyFont="1" applyFill="1" applyBorder="1" applyAlignment="1">
      <alignment vertical="center"/>
    </xf>
    <xf numFmtId="169" fontId="5" fillId="14" borderId="17" xfId="0" applyNumberFormat="1" applyFont="1" applyFill="1" applyBorder="1" applyAlignment="1">
      <alignment vertical="center"/>
    </xf>
    <xf numFmtId="169" fontId="19" fillId="0" borderId="0" xfId="6" applyNumberFormat="1" applyFont="1" applyFill="1" applyBorder="1" applyAlignment="1">
      <alignment wrapText="1"/>
    </xf>
    <xf numFmtId="169" fontId="19" fillId="9" borderId="23" xfId="16" applyNumberFormat="1" applyFont="1" applyFill="1" applyBorder="1" applyAlignment="1">
      <alignment horizontal="center" vertical="center" wrapText="1"/>
    </xf>
    <xf numFmtId="169" fontId="19" fillId="9" borderId="23" xfId="17" applyNumberFormat="1" applyFont="1" applyFill="1" applyBorder="1" applyAlignment="1">
      <alignment horizontal="center" vertical="center" wrapText="1"/>
    </xf>
    <xf numFmtId="169" fontId="19" fillId="9" borderId="7" xfId="16" applyNumberFormat="1" applyFont="1" applyFill="1" applyBorder="1" applyAlignment="1">
      <alignment horizontal="center" vertical="center" wrapText="1"/>
    </xf>
    <xf numFmtId="169" fontId="5" fillId="9" borderId="7" xfId="0" applyNumberFormat="1" applyFont="1" applyFill="1" applyBorder="1" applyAlignment="1">
      <alignment horizontal="center" vertical="center"/>
    </xf>
    <xf numFmtId="169" fontId="7" fillId="9" borderId="12" xfId="6" applyNumberFormat="1" applyFont="1" applyFill="1" applyBorder="1" applyAlignment="1">
      <alignment horizontal="left" vertical="center" wrapText="1"/>
    </xf>
    <xf numFmtId="169" fontId="0" fillId="9" borderId="12" xfId="0" applyNumberFormat="1" applyFont="1" applyFill="1" applyBorder="1" applyAlignment="1">
      <alignment vertical="center"/>
    </xf>
    <xf numFmtId="169" fontId="7" fillId="9" borderId="13" xfId="6" applyNumberFormat="1" applyFont="1" applyFill="1" applyBorder="1" applyAlignment="1">
      <alignment horizontal="left" vertical="center" wrapText="1"/>
    </xf>
    <xf numFmtId="169" fontId="0" fillId="9" borderId="13" xfId="0" applyNumberFormat="1" applyFont="1" applyFill="1" applyBorder="1" applyAlignment="1">
      <alignment vertical="center"/>
    </xf>
    <xf numFmtId="0" fontId="16" fillId="0" borderId="28" xfId="6" applyFont="1" applyFill="1" applyBorder="1" applyAlignment="1">
      <alignment horizontal="left" wrapText="1"/>
    </xf>
    <xf numFmtId="169" fontId="7" fillId="9" borderId="14" xfId="6" applyNumberFormat="1" applyFont="1" applyFill="1" applyBorder="1" applyAlignment="1">
      <alignment horizontal="left" vertical="center" wrapText="1"/>
    </xf>
    <xf numFmtId="169" fontId="5" fillId="15" borderId="14" xfId="0" applyNumberFormat="1" applyFont="1" applyFill="1" applyBorder="1" applyAlignment="1">
      <alignment vertical="center"/>
    </xf>
    <xf numFmtId="169" fontId="5" fillId="15" borderId="17" xfId="0" applyNumberFormat="1" applyFont="1" applyFill="1" applyBorder="1" applyAlignment="1">
      <alignment vertical="center"/>
    </xf>
    <xf numFmtId="0" fontId="22" fillId="0" borderId="24" xfId="17" applyFont="1" applyFill="1" applyBorder="1" applyAlignment="1">
      <alignment horizontal="center" wrapText="1"/>
    </xf>
    <xf numFmtId="37" fontId="7" fillId="0" borderId="0" xfId="17" applyNumberFormat="1" applyFont="1" applyFill="1" applyBorder="1" applyAlignment="1">
      <alignment horizontal="center" wrapText="1"/>
    </xf>
    <xf numFmtId="9" fontId="5" fillId="0" borderId="29" xfId="0" applyNumberFormat="1" applyFont="1" applyFill="1" applyBorder="1" applyAlignment="1" applyProtection="1">
      <alignment horizontal="center" vertical="center"/>
      <protection locked="0"/>
    </xf>
    <xf numFmtId="0" fontId="7" fillId="0" borderId="0" xfId="17" applyFont="1" applyFill="1" applyBorder="1" applyAlignment="1">
      <alignment horizontal="center" wrapText="1"/>
    </xf>
    <xf numFmtId="9" fontId="0" fillId="0" borderId="0" xfId="0" applyNumberFormat="1" applyFill="1" applyBorder="1" applyAlignment="1" applyProtection="1">
      <alignment horizontal="center" vertical="center"/>
      <protection locked="0"/>
    </xf>
    <xf numFmtId="0" fontId="23" fillId="0" borderId="30" xfId="0" applyFont="1" applyFill="1" applyBorder="1" applyAlignment="1">
      <alignment horizontal="center" vertical="center" wrapText="1"/>
    </xf>
    <xf numFmtId="9" fontId="24" fillId="0" borderId="29" xfId="0" applyNumberFormat="1" applyFont="1" applyFill="1" applyBorder="1" applyAlignment="1">
      <alignment horizontal="center" vertical="center" wrapText="1"/>
    </xf>
    <xf numFmtId="0" fontId="25" fillId="0" borderId="0" xfId="0" applyFont="1" applyFill="1"/>
    <xf numFmtId="0" fontId="24" fillId="0" borderId="0" xfId="0" applyFont="1" applyFill="1" applyBorder="1" applyAlignment="1">
      <alignment horizontal="center" vertical="center" wrapText="1"/>
    </xf>
    <xf numFmtId="0" fontId="15" fillId="0" borderId="0" xfId="0" applyFont="1"/>
    <xf numFmtId="0" fontId="7" fillId="16" borderId="12" xfId="6" applyFont="1" applyFill="1" applyBorder="1" applyAlignment="1">
      <alignment horizontal="left" vertical="center" wrapText="1"/>
    </xf>
    <xf numFmtId="169" fontId="0" fillId="16" borderId="12" xfId="0" applyNumberFormat="1" applyFont="1" applyFill="1" applyBorder="1" applyAlignment="1">
      <alignment vertical="center"/>
    </xf>
    <xf numFmtId="0" fontId="16" fillId="16" borderId="24" xfId="6" applyFont="1" applyFill="1" applyBorder="1" applyAlignment="1">
      <alignment horizontal="left" wrapText="1"/>
    </xf>
    <xf numFmtId="0" fontId="7" fillId="16" borderId="13" xfId="6" applyFont="1" applyFill="1" applyBorder="1" applyAlignment="1">
      <alignment horizontal="left" vertical="center" wrapText="1"/>
    </xf>
    <xf numFmtId="169" fontId="0" fillId="16" borderId="13" xfId="0" applyNumberFormat="1" applyFont="1" applyFill="1" applyBorder="1" applyAlignment="1">
      <alignment vertical="center"/>
    </xf>
    <xf numFmtId="0" fontId="5" fillId="17" borderId="17" xfId="0" applyFont="1" applyFill="1" applyBorder="1" applyAlignment="1">
      <alignment vertical="center" wrapText="1"/>
    </xf>
    <xf numFmtId="0" fontId="19" fillId="17" borderId="17" xfId="16" applyFont="1" applyFill="1" applyBorder="1" applyAlignment="1">
      <alignment horizontal="center" vertical="center" wrapText="1"/>
    </xf>
    <xf numFmtId="0" fontId="19" fillId="17" borderId="17" xfId="17" applyFont="1" applyFill="1" applyBorder="1" applyAlignment="1">
      <alignment horizontal="center" vertical="center" wrapText="1"/>
    </xf>
    <xf numFmtId="0" fontId="5" fillId="17" borderId="17" xfId="0" applyFont="1" applyFill="1" applyBorder="1" applyAlignment="1">
      <alignment horizontal="center" vertical="center"/>
    </xf>
    <xf numFmtId="0" fontId="16" fillId="16" borderId="22" xfId="6" applyFont="1" applyFill="1" applyBorder="1" applyAlignment="1">
      <alignment horizontal="left" wrapText="1"/>
    </xf>
    <xf numFmtId="0" fontId="7" fillId="16" borderId="14" xfId="6" applyFont="1" applyFill="1" applyBorder="1" applyAlignment="1">
      <alignment horizontal="left" vertical="center" wrapText="1"/>
    </xf>
    <xf numFmtId="169" fontId="0" fillId="16" borderId="14" xfId="0" applyNumberFormat="1" applyFont="1" applyFill="1" applyBorder="1" applyAlignment="1">
      <alignment vertical="center"/>
    </xf>
    <xf numFmtId="0" fontId="0" fillId="17" borderId="10" xfId="0" applyFill="1" applyBorder="1"/>
    <xf numFmtId="0" fontId="5" fillId="17" borderId="17" xfId="0" applyFont="1" applyFill="1" applyBorder="1" applyAlignment="1">
      <alignment vertical="center"/>
    </xf>
    <xf numFmtId="169" fontId="15" fillId="17" borderId="17" xfId="0" applyNumberFormat="1" applyFont="1" applyFill="1" applyBorder="1" applyAlignment="1">
      <alignment horizontal="right" vertical="center"/>
    </xf>
    <xf numFmtId="169" fontId="5" fillId="17" borderId="17" xfId="0" applyNumberFormat="1" applyFont="1" applyFill="1" applyBorder="1" applyAlignment="1">
      <alignment horizontal="right" vertical="center"/>
    </xf>
    <xf numFmtId="0" fontId="6" fillId="0" borderId="0"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166" fontId="7" fillId="0" borderId="0" xfId="11" applyNumberFormat="1" applyFont="1" applyFill="1" applyBorder="1" applyAlignment="1">
      <alignment horizontal="right" wrapText="1"/>
    </xf>
    <xf numFmtId="166" fontId="7" fillId="3" borderId="0" xfId="10" applyNumberFormat="1" applyFont="1" applyFill="1" applyBorder="1" applyAlignment="1">
      <alignment horizontal="right" wrapText="1"/>
    </xf>
    <xf numFmtId="166" fontId="0" fillId="0" borderId="0" xfId="0" applyNumberFormat="1" applyBorder="1"/>
    <xf numFmtId="169" fontId="5" fillId="9" borderId="12" xfId="0" applyNumberFormat="1" applyFont="1" applyFill="1" applyBorder="1" applyAlignment="1">
      <alignment vertical="center"/>
    </xf>
    <xf numFmtId="169" fontId="5" fillId="9" borderId="13" xfId="0" applyNumberFormat="1" applyFont="1" applyFill="1" applyBorder="1" applyAlignment="1">
      <alignment vertical="center"/>
    </xf>
    <xf numFmtId="169" fontId="5" fillId="16" borderId="12" xfId="0" applyNumberFormat="1" applyFont="1" applyFill="1" applyBorder="1" applyAlignment="1">
      <alignment vertical="center"/>
    </xf>
    <xf numFmtId="169" fontId="5" fillId="16" borderId="13" xfId="0" applyNumberFormat="1" applyFont="1" applyFill="1" applyBorder="1" applyAlignment="1">
      <alignment vertical="center"/>
    </xf>
    <xf numFmtId="169" fontId="15" fillId="16" borderId="14" xfId="0" applyNumberFormat="1" applyFont="1" applyFill="1" applyBorder="1" applyAlignment="1">
      <alignment horizontal="right" vertical="center"/>
    </xf>
    <xf numFmtId="0" fontId="16" fillId="16" borderId="21" xfId="6" applyFont="1" applyFill="1" applyBorder="1" applyAlignment="1">
      <alignment horizontal="left" wrapText="1"/>
    </xf>
    <xf numFmtId="0" fontId="5" fillId="17" borderId="23" xfId="0" applyFont="1" applyFill="1" applyBorder="1" applyAlignment="1">
      <alignment horizontal="left"/>
    </xf>
    <xf numFmtId="0" fontId="19" fillId="17" borderId="23" xfId="16" applyFont="1" applyFill="1" applyBorder="1" applyAlignment="1">
      <alignment horizontal="center" vertical="center" wrapText="1"/>
    </xf>
    <xf numFmtId="0" fontId="19" fillId="17" borderId="23" xfId="17" applyFont="1" applyFill="1" applyBorder="1" applyAlignment="1">
      <alignment horizontal="center" vertical="center" wrapText="1"/>
    </xf>
    <xf numFmtId="0" fontId="5" fillId="17" borderId="23" xfId="0" applyFont="1" applyFill="1" applyBorder="1" applyAlignment="1">
      <alignment horizontal="center" vertical="center"/>
    </xf>
    <xf numFmtId="0" fontId="27" fillId="0" borderId="0" xfId="0" applyFont="1" applyAlignment="1">
      <alignment vertical="center"/>
    </xf>
    <xf numFmtId="0" fontId="27" fillId="0" borderId="10" xfId="0" applyFont="1" applyBorder="1" applyAlignment="1">
      <alignment horizontal="center" vertical="top"/>
    </xf>
    <xf numFmtId="0" fontId="27" fillId="0" borderId="9" xfId="0" applyFont="1" applyBorder="1" applyAlignment="1">
      <alignment horizontal="left" vertical="center" wrapText="1"/>
    </xf>
    <xf numFmtId="0" fontId="28" fillId="0" borderId="0" xfId="0" applyFont="1" applyAlignment="1">
      <alignment horizontal="left" vertical="center"/>
    </xf>
    <xf numFmtId="0" fontId="27" fillId="0" borderId="10" xfId="0" applyFont="1" applyBorder="1" applyAlignment="1">
      <alignment horizontal="left" vertical="top"/>
    </xf>
    <xf numFmtId="0" fontId="27" fillId="18" borderId="9" xfId="0" applyFont="1" applyFill="1" applyBorder="1" applyAlignment="1">
      <alignment horizontal="left" vertical="center" wrapText="1"/>
    </xf>
    <xf numFmtId="0" fontId="27" fillId="0" borderId="0" xfId="0" applyFont="1" applyAlignment="1">
      <alignment horizontal="left" vertical="center" wrapText="1"/>
    </xf>
    <xf numFmtId="0" fontId="27" fillId="0" borderId="10" xfId="0" applyFont="1" applyBorder="1" applyAlignment="1">
      <alignment horizontal="left" vertical="center"/>
    </xf>
    <xf numFmtId="0" fontId="27" fillId="0" borderId="0" xfId="0" applyFont="1" applyAlignment="1">
      <alignment horizontal="center" vertical="center"/>
    </xf>
    <xf numFmtId="0" fontId="5" fillId="0" borderId="0" xfId="0" applyFont="1" applyBorder="1" applyAlignment="1">
      <alignment horizontal="center"/>
    </xf>
    <xf numFmtId="0" fontId="27" fillId="0" borderId="9" xfId="0" applyFont="1" applyFill="1" applyBorder="1" applyAlignment="1">
      <alignment horizontal="left" vertical="center" wrapText="1"/>
    </xf>
    <xf numFmtId="0" fontId="0" fillId="0" borderId="17" xfId="0" applyBorder="1" applyAlignment="1">
      <alignment horizontal="center"/>
    </xf>
    <xf numFmtId="165" fontId="2" fillId="0" borderId="17" xfId="2" applyNumberFormat="1" applyFont="1" applyFill="1" applyBorder="1" applyAlignment="1">
      <alignment wrapText="1"/>
    </xf>
    <xf numFmtId="37" fontId="0" fillId="0" borderId="17" xfId="1" applyNumberFormat="1" applyFont="1" applyBorder="1" applyAlignment="1">
      <alignment horizontal="center"/>
    </xf>
    <xf numFmtId="37" fontId="0" fillId="0" borderId="17" xfId="1" applyNumberFormat="1" applyFont="1" applyBorder="1"/>
    <xf numFmtId="37" fontId="0" fillId="3" borderId="17" xfId="1" applyNumberFormat="1" applyFont="1" applyFill="1" applyBorder="1"/>
    <xf numFmtId="37" fontId="0" fillId="0" borderId="17" xfId="1" applyNumberFormat="1" applyFont="1" applyFill="1" applyBorder="1"/>
    <xf numFmtId="166" fontId="0" fillId="0" borderId="0" xfId="1" applyNumberFormat="1" applyFont="1"/>
    <xf numFmtId="165" fontId="2" fillId="6" borderId="4" xfId="2" applyNumberFormat="1" applyFont="1" applyFill="1" applyBorder="1" applyAlignment="1">
      <alignment wrapText="1"/>
    </xf>
    <xf numFmtId="0" fontId="0" fillId="0" borderId="0" xfId="0" applyBorder="1" applyAlignment="1">
      <alignment horizontal="center"/>
    </xf>
    <xf numFmtId="0" fontId="7" fillId="0" borderId="0" xfId="2" applyFont="1" applyFill="1" applyBorder="1" applyAlignment="1">
      <alignment horizontal="center"/>
    </xf>
    <xf numFmtId="0" fontId="7" fillId="0" borderId="0" xfId="2" applyFont="1" applyFill="1" applyBorder="1" applyAlignment="1">
      <alignment horizontal="center" vertical="center"/>
    </xf>
    <xf numFmtId="164" fontId="0" fillId="0" borderId="0" xfId="1" applyNumberFormat="1" applyFont="1" applyBorder="1" applyAlignment="1">
      <alignment horizontal="center"/>
    </xf>
    <xf numFmtId="0" fontId="26" fillId="0" borderId="0" xfId="0" applyFont="1" applyAlignment="1">
      <alignment horizontal="center" vertical="center"/>
    </xf>
    <xf numFmtId="0" fontId="27" fillId="0" borderId="17" xfId="0" applyFont="1" applyBorder="1" applyAlignment="1">
      <alignment horizontal="left" vertical="center" wrapText="1"/>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4" xfId="2" applyFont="1" applyFill="1" applyBorder="1" applyAlignment="1">
      <alignment horizontal="left" vertical="center" wrapText="1"/>
    </xf>
    <xf numFmtId="37" fontId="5" fillId="0" borderId="0" xfId="1" applyNumberFormat="1" applyFont="1" applyBorder="1" applyAlignment="1">
      <alignment horizontal="center"/>
    </xf>
    <xf numFmtId="0" fontId="5" fillId="0" borderId="0" xfId="0" applyFont="1" applyBorder="1" applyAlignment="1">
      <alignment horizontal="center"/>
    </xf>
    <xf numFmtId="0" fontId="10" fillId="0" borderId="0" xfId="0" applyFont="1" applyBorder="1" applyAlignment="1">
      <alignment horizontal="left" vertical="center"/>
    </xf>
    <xf numFmtId="0" fontId="34" fillId="0" borderId="0" xfId="0" applyFont="1" applyBorder="1" applyAlignment="1">
      <alignment horizontal="left" vertical="center"/>
    </xf>
    <xf numFmtId="0" fontId="33" fillId="0" borderId="0" xfId="2" applyFont="1" applyFill="1" applyBorder="1" applyAlignment="1">
      <alignment horizontal="left" wrapText="1"/>
    </xf>
    <xf numFmtId="0" fontId="11" fillId="0" borderId="0" xfId="2" applyFont="1" applyFill="1" applyBorder="1" applyAlignment="1">
      <alignment horizontal="left" wrapText="1"/>
    </xf>
    <xf numFmtId="164" fontId="5" fillId="0" borderId="8" xfId="1" applyNumberFormat="1" applyFont="1" applyBorder="1" applyAlignment="1">
      <alignment horizontal="center"/>
    </xf>
    <xf numFmtId="0" fontId="2" fillId="0" borderId="20" xfId="2" applyFont="1" applyFill="1" applyBorder="1" applyAlignment="1">
      <alignment horizontal="left" vertical="center" wrapText="1"/>
    </xf>
    <xf numFmtId="0" fontId="2" fillId="0" borderId="7" xfId="2" applyFont="1" applyFill="1" applyBorder="1" applyAlignment="1">
      <alignment horizontal="left" vertical="center" wrapText="1"/>
    </xf>
    <xf numFmtId="0" fontId="2" fillId="0" borderId="17" xfId="2" applyFont="1" applyFill="1" applyBorder="1" applyAlignment="1">
      <alignment horizontal="left" vertical="center" wrapText="1"/>
    </xf>
    <xf numFmtId="0" fontId="11" fillId="0" borderId="11" xfId="2" applyFont="1" applyFill="1" applyBorder="1" applyAlignment="1">
      <alignment horizontal="left" wrapText="1"/>
    </xf>
    <xf numFmtId="0" fontId="2" fillId="0" borderId="4" xfId="2" applyFont="1" applyFill="1" applyBorder="1" applyAlignment="1">
      <alignment horizontal="center" vertical="center" wrapText="1"/>
    </xf>
    <xf numFmtId="0" fontId="2" fillId="0" borderId="4" xfId="2" applyFont="1" applyFill="1" applyBorder="1" applyAlignment="1">
      <alignment vertical="center" wrapText="1"/>
    </xf>
    <xf numFmtId="0" fontId="0" fillId="0" borderId="8" xfId="0" applyBorder="1" applyAlignment="1">
      <alignment horizontal="center"/>
    </xf>
    <xf numFmtId="0" fontId="0" fillId="0" borderId="15" xfId="0" applyBorder="1" applyAlignment="1">
      <alignment horizontal="center"/>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10" fillId="0" borderId="0" xfId="0" applyFont="1" applyBorder="1" applyAlignment="1">
      <alignment horizontal="left" vertical="center" wrapText="1"/>
    </xf>
    <xf numFmtId="0" fontId="0" fillId="17" borderId="21" xfId="0" applyFill="1" applyBorder="1" applyAlignment="1">
      <alignment horizontal="center"/>
    </xf>
    <xf numFmtId="0" fontId="0" fillId="17" borderId="22" xfId="0" applyFill="1" applyBorder="1" applyAlignment="1">
      <alignment horizontal="center"/>
    </xf>
    <xf numFmtId="0" fontId="6" fillId="0" borderId="25"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169" fontId="19" fillId="0" borderId="11" xfId="6" applyNumberFormat="1" applyFont="1" applyFill="1" applyBorder="1" applyAlignment="1">
      <alignment horizontal="center" vertical="center" wrapText="1"/>
    </xf>
    <xf numFmtId="0" fontId="6" fillId="0" borderId="8" xfId="0" applyFont="1" applyBorder="1" applyAlignment="1">
      <alignment horizontal="center" vertical="center"/>
    </xf>
  </cellXfs>
  <cellStyles count="20">
    <cellStyle name="Comma" xfId="1" builtinId="3"/>
    <cellStyle name="Comma 2" xfId="13"/>
    <cellStyle name="Normal" xfId="0" builtinId="0"/>
    <cellStyle name="Normal 2" xfId="14"/>
    <cellStyle name="Normal 3" xfId="15"/>
    <cellStyle name="Normal 4" xfId="12"/>
    <cellStyle name="Normal 5" xfId="18"/>
    <cellStyle name="Normal_Degrees" xfId="5"/>
    <cellStyle name="Normal_FY12IncrRev" xfId="10"/>
    <cellStyle name="Normal_FY14Majors" xfId="8"/>
    <cellStyle name="Normal_FY14Revenue" xfId="6"/>
    <cellStyle name="Normal_FY14SCH" xfId="9"/>
    <cellStyle name="Normal_Incremental Revenue" xfId="11"/>
    <cellStyle name="Normal_Majors2012" xfId="4"/>
    <cellStyle name="Normal_Sheet1" xfId="17"/>
    <cellStyle name="Normal_Sheet2 2 2" xfId="7"/>
    <cellStyle name="Normal_Sheet3" xfId="16"/>
    <cellStyle name="Normal_StartValue" xfId="3"/>
    <cellStyle name="Normal_Tuition" xfId="2"/>
    <cellStyle name="Percent 2" xfId="19"/>
  </cellStyles>
  <dxfs count="0"/>
  <tableStyles count="0" defaultTableStyle="TableStyleMedium2" defaultPivotStyle="PivotStyleLight16"/>
  <colors>
    <mruColors>
      <color rgb="FFEDE2F6"/>
      <color rgb="FF00FFCC"/>
      <color rgb="FFDECAEE"/>
      <color rgb="FFD3B9E9"/>
      <color rgb="FFD5B8EA"/>
      <color rgb="FFFCBA84"/>
      <color rgb="FFFFAFFF"/>
      <color rgb="FFFF9FFF"/>
      <color rgb="FFFF89FF"/>
      <color rgb="FF632B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Radio" checked="Checked" firstButton="1" fmlaLink="AL7"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638175</xdr:colOff>
          <xdr:row>2</xdr:row>
          <xdr:rowOff>190500</xdr:rowOff>
        </xdr:from>
        <xdr:to>
          <xdr:col>8</xdr:col>
          <xdr:colOff>314325</xdr:colOff>
          <xdr:row>4</xdr:row>
          <xdr:rowOff>209550</xdr:rowOff>
        </xdr:to>
        <xdr:sp macro="" textlink="">
          <xdr:nvSpPr>
            <xdr:cNvPr id="1029" name="Option Button 5" descr="Broad Categories" hidden="1">
              <a:extLst>
                <a:ext uri="{63B3BB69-23CF-44E3-9099-C40C66FF867C}">
                  <a14:compatExt spid="_x0000_s1029"/>
                </a:ext>
              </a:extLst>
            </xdr:cNvPr>
            <xdr:cNvSpPr/>
          </xdr:nvSpPr>
          <xdr:spPr bwMode="auto">
            <a:xfrm>
              <a:off x="0" y="0"/>
              <a:ext cx="0" cy="0"/>
            </a:xfrm>
            <a:prstGeom prst="rect">
              <a:avLst/>
            </a:prstGeom>
            <a:solidFill>
              <a:srgbClr val="FFFF99" mc:Ignorable="a14" a14:legacySpreadsheetColorIndex="4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Broad Categories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3</xdr:row>
          <xdr:rowOff>28575</xdr:rowOff>
        </xdr:from>
        <xdr:to>
          <xdr:col>11</xdr:col>
          <xdr:colOff>514350</xdr:colOff>
          <xdr:row>5</xdr:row>
          <xdr:rowOff>57150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A7FFFF"/>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Moderate 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3781425</xdr:colOff>
          <xdr:row>2</xdr:row>
          <xdr:rowOff>171450</xdr:rowOff>
        </xdr:from>
        <xdr:to>
          <xdr:col>19</xdr:col>
          <xdr:colOff>238125</xdr:colOff>
          <xdr:row>4</xdr:row>
          <xdr:rowOff>219075</xdr:rowOff>
        </xdr:to>
        <xdr:sp macro="" textlink="">
          <xdr:nvSpPr>
            <xdr:cNvPr id="1031" name="Option Button 7" hidden="1">
              <a:extLst>
                <a:ext uri="{63B3BB69-23CF-44E3-9099-C40C66FF867C}">
                  <a14:compatExt spid="_x0000_s1031"/>
                </a:ext>
              </a:extLst>
            </xdr:cNvPr>
            <xdr:cNvSpPr/>
          </xdr:nvSpPr>
          <xdr:spPr bwMode="auto">
            <a:xfrm>
              <a:off x="0" y="0"/>
              <a:ext cx="0" cy="0"/>
            </a:xfrm>
            <a:prstGeom prst="rect">
              <a:avLst/>
            </a:prstGeom>
            <a:solidFill>
              <a:srgbClr val="FFB7FF"/>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Full Detail</a:t>
              </a:r>
            </a:p>
          </xdr:txBody>
        </xdr:sp>
        <xdr:clientData/>
      </xdr:twoCellAnchor>
    </mc:Choice>
    <mc:Fallback/>
  </mc:AlternateContent>
  <xdr:twoCellAnchor>
    <xdr:from>
      <xdr:col>0</xdr:col>
      <xdr:colOff>214993</xdr:colOff>
      <xdr:row>2</xdr:row>
      <xdr:rowOff>59093</xdr:rowOff>
    </xdr:from>
    <xdr:to>
      <xdr:col>8</xdr:col>
      <xdr:colOff>190500</xdr:colOff>
      <xdr:row>21</xdr:row>
      <xdr:rowOff>39655</xdr:rowOff>
    </xdr:to>
    <xdr:sp macro="" textlink="">
      <xdr:nvSpPr>
        <xdr:cNvPr id="2" name="Rectangle 1"/>
        <xdr:cNvSpPr/>
      </xdr:nvSpPr>
      <xdr:spPr>
        <a:xfrm>
          <a:off x="214993" y="2421293"/>
          <a:ext cx="8109857" cy="3409562"/>
        </a:xfrm>
        <a:prstGeom prst="rect">
          <a:avLst/>
        </a:prstGeom>
        <a:noFill/>
        <a:ln w="635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865025</xdr:colOff>
      <xdr:row>2</xdr:row>
      <xdr:rowOff>87474</xdr:rowOff>
    </xdr:from>
    <xdr:to>
      <xdr:col>16</xdr:col>
      <xdr:colOff>379056</xdr:colOff>
      <xdr:row>58</xdr:row>
      <xdr:rowOff>145790</xdr:rowOff>
    </xdr:to>
    <xdr:sp macro="" textlink="">
      <xdr:nvSpPr>
        <xdr:cNvPr id="3" name="Rectangle 2"/>
        <xdr:cNvSpPr/>
      </xdr:nvSpPr>
      <xdr:spPr>
        <a:xfrm>
          <a:off x="5724719" y="554005"/>
          <a:ext cx="6181531" cy="12188112"/>
        </a:xfrm>
        <a:prstGeom prst="rect">
          <a:avLst/>
        </a:prstGeom>
        <a:noFill/>
        <a:ln w="635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631760</xdr:colOff>
      <xdr:row>2</xdr:row>
      <xdr:rowOff>87474</xdr:rowOff>
    </xdr:from>
    <xdr:to>
      <xdr:col>21</xdr:col>
      <xdr:colOff>369337</xdr:colOff>
      <xdr:row>114</xdr:row>
      <xdr:rowOff>58316</xdr:rowOff>
    </xdr:to>
    <xdr:sp macro="" textlink="">
      <xdr:nvSpPr>
        <xdr:cNvPr id="4" name="Rectangle 3"/>
        <xdr:cNvSpPr/>
      </xdr:nvSpPr>
      <xdr:spPr>
        <a:xfrm>
          <a:off x="12158954" y="554005"/>
          <a:ext cx="6511990" cy="18632066"/>
        </a:xfrm>
        <a:prstGeom prst="rect">
          <a:avLst/>
        </a:prstGeom>
        <a:noFill/>
        <a:ln w="63500">
          <a:solidFill>
            <a:srgbClr val="EC6ED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116633</xdr:colOff>
      <xdr:row>0</xdr:row>
      <xdr:rowOff>68036</xdr:rowOff>
    </xdr:from>
    <xdr:to>
      <xdr:col>17</xdr:col>
      <xdr:colOff>456811</xdr:colOff>
      <xdr:row>0</xdr:row>
      <xdr:rowOff>2050791</xdr:rowOff>
    </xdr:to>
    <xdr:sp macro="" textlink="">
      <xdr:nvSpPr>
        <xdr:cNvPr id="5" name="TextBox 4"/>
        <xdr:cNvSpPr txBox="1"/>
      </xdr:nvSpPr>
      <xdr:spPr>
        <a:xfrm>
          <a:off x="116633" y="68036"/>
          <a:ext cx="12839311" cy="1982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This page allows you to set the percentage change in tuition rates that will drive the projected amount of tuition revenue generated.</a:t>
          </a:r>
          <a:r>
            <a:rPr lang="en-US" sz="1100">
              <a:solidFill>
                <a:schemeClr val="dk1"/>
              </a:solidFill>
              <a:effectLst/>
              <a:latin typeface="+mn-lt"/>
              <a:ea typeface="+mn-ea"/>
              <a:cs typeface="+mn-cs"/>
            </a:rPr>
            <a:t> </a:t>
          </a:r>
        </a:p>
        <a:p>
          <a:r>
            <a:rPr lang="en-US" sz="1200" b="1">
              <a:solidFill>
                <a:schemeClr val="dk1"/>
              </a:solidFill>
              <a:effectLst/>
              <a:latin typeface="+mn-lt"/>
              <a:ea typeface="+mn-ea"/>
              <a:cs typeface="+mn-cs"/>
            </a:rPr>
            <a:t>You can choose to set rates at differing levels of detail. </a:t>
          </a:r>
        </a:p>
        <a:p>
          <a:pPr lvl="0"/>
          <a:r>
            <a:rPr lang="en-US" sz="1100" b="1">
              <a:solidFill>
                <a:schemeClr val="dk1"/>
              </a:solidFill>
              <a:effectLst/>
              <a:latin typeface="+mn-lt"/>
              <a:ea typeface="+mn-ea"/>
              <a:cs typeface="+mn-cs"/>
              <a:sym typeface="Wingdings" panose="05000000000000000000" pitchFamily="2" charset="2"/>
            </a:rPr>
            <a:t>  </a:t>
          </a:r>
          <a:r>
            <a:rPr lang="en-US" sz="1200" b="1">
              <a:solidFill>
                <a:schemeClr val="dk1"/>
              </a:solidFill>
              <a:effectLst/>
              <a:latin typeface="+mn-lt"/>
              <a:ea typeface="+mn-ea"/>
              <a:cs typeface="+mn-cs"/>
            </a:rPr>
            <a:t>Start by clicking the button indicating the level of granularity at which you want to specify tuition increases ("Broad Categories", Moderate Detail", or "Full Detail"). </a:t>
          </a:r>
        </a:p>
        <a:p>
          <a:pPr lvl="0"/>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Enter the percentage changes you want:</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yellow highlighted cells if you have chosen to set changes at the "Broad Categories" level, </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blue cells if you have chosen the "Moderate Detail" level, and </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pink cells if you have chosen the "Full Detail" level. </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will see the resulting percentage increases</a:t>
          </a:r>
          <a:r>
            <a:rPr lang="en-US" sz="1200" b="1" baseline="0">
              <a:solidFill>
                <a:schemeClr val="dk1"/>
              </a:solidFill>
              <a:effectLst/>
              <a:latin typeface="+mn-lt"/>
              <a:ea typeface="+mn-ea"/>
              <a:cs typeface="+mn-cs"/>
            </a:rPr>
            <a:t> and tuition rates at the right hand side of the page, in the purple section.</a:t>
          </a:r>
          <a:endParaRPr lang="en-US" sz="1200" b="1">
            <a:solidFill>
              <a:schemeClr val="dk1"/>
            </a:solidFill>
            <a:effectLst/>
            <a:latin typeface="+mn-lt"/>
            <a:ea typeface="+mn-ea"/>
            <a:cs typeface="+mn-cs"/>
          </a:endParaRPr>
        </a:p>
        <a:p>
          <a:endParaRPr lang="en-US" sz="1200" b="1">
            <a:solidFill>
              <a:schemeClr val="dk1"/>
            </a:solidFill>
            <a:effectLst/>
            <a:latin typeface="+mn-lt"/>
            <a:ea typeface="+mn-ea"/>
            <a:cs typeface="+mn-cs"/>
          </a:endParaRPr>
        </a:p>
        <a:p>
          <a:r>
            <a:rPr lang="en-US" sz="1000" b="1">
              <a:solidFill>
                <a:schemeClr val="dk1"/>
              </a:solidFill>
              <a:effectLst/>
              <a:latin typeface="+mn-lt"/>
              <a:ea typeface="+mn-ea"/>
              <a:cs typeface="+mn-cs"/>
            </a:rPr>
            <a:t>Note that Tacoma and Bothell rates are set at the same level as Seattle, with the exception of the MBA programs (Graduate Nursing programs at Bothell and Tacoma are charged Tier II rates).</a:t>
          </a:r>
        </a:p>
      </xdr:txBody>
    </xdr:sp>
    <xdr:clientData/>
  </xdr:twoCellAnchor>
  <xdr:twoCellAnchor>
    <xdr:from>
      <xdr:col>21</xdr:col>
      <xdr:colOff>913621</xdr:colOff>
      <xdr:row>2</xdr:row>
      <xdr:rowOff>87474</xdr:rowOff>
    </xdr:from>
    <xdr:to>
      <xdr:col>38</xdr:col>
      <xdr:colOff>282773</xdr:colOff>
      <xdr:row>114</xdr:row>
      <xdr:rowOff>58316</xdr:rowOff>
    </xdr:to>
    <xdr:sp macro="" textlink="">
      <xdr:nvSpPr>
        <xdr:cNvPr id="9" name="Rectangle 8"/>
        <xdr:cNvSpPr/>
      </xdr:nvSpPr>
      <xdr:spPr>
        <a:xfrm>
          <a:off x="25440496" y="2453841"/>
          <a:ext cx="14534738" cy="17830217"/>
        </a:xfrm>
        <a:prstGeom prst="rect">
          <a:avLst/>
        </a:prstGeom>
        <a:noFill/>
        <a:ln w="63500">
          <a:solidFill>
            <a:srgbClr val="632B8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2014858</xdr:colOff>
      <xdr:row>3</xdr:row>
      <xdr:rowOff>9719</xdr:rowOff>
    </xdr:from>
    <xdr:to>
      <xdr:col>24</xdr:col>
      <xdr:colOff>261539</xdr:colOff>
      <xdr:row>5</xdr:row>
      <xdr:rowOff>19439</xdr:rowOff>
    </xdr:to>
    <xdr:sp macro="" textlink="">
      <xdr:nvSpPr>
        <xdr:cNvPr id="6" name="TextBox 5"/>
        <xdr:cNvSpPr txBox="1"/>
      </xdr:nvSpPr>
      <xdr:spPr>
        <a:xfrm>
          <a:off x="19506222" y="2593014"/>
          <a:ext cx="2273158" cy="471539"/>
        </a:xfrm>
        <a:prstGeom prst="rect">
          <a:avLst/>
        </a:prstGeom>
        <a:solidFill>
          <a:srgbClr val="D5B8EA"/>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50"/>
            <a:t>Tuition Changes</a:t>
          </a:r>
          <a:r>
            <a:rPr lang="en-US" sz="850" baseline="0"/>
            <a:t> and Rates Used in Projection</a:t>
          </a:r>
          <a:endParaRPr lang="en-US" sz="8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631760</xdr:colOff>
      <xdr:row>2</xdr:row>
      <xdr:rowOff>87474</xdr:rowOff>
    </xdr:from>
    <xdr:to>
      <xdr:col>5</xdr:col>
      <xdr:colOff>369337</xdr:colOff>
      <xdr:row>114</xdr:row>
      <xdr:rowOff>30079</xdr:rowOff>
    </xdr:to>
    <xdr:sp macro="" textlink="">
      <xdr:nvSpPr>
        <xdr:cNvPr id="7" name="Rectangle 6"/>
        <xdr:cNvSpPr/>
      </xdr:nvSpPr>
      <xdr:spPr>
        <a:xfrm>
          <a:off x="631760" y="1571369"/>
          <a:ext cx="6535419" cy="24847973"/>
        </a:xfrm>
        <a:prstGeom prst="rect">
          <a:avLst/>
        </a:prstGeom>
        <a:noFill/>
        <a:ln w="635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223103</xdr:colOff>
      <xdr:row>0</xdr:row>
      <xdr:rowOff>120722</xdr:rowOff>
    </xdr:from>
    <xdr:to>
      <xdr:col>19</xdr:col>
      <xdr:colOff>401052</xdr:colOff>
      <xdr:row>1</xdr:row>
      <xdr:rowOff>100264</xdr:rowOff>
    </xdr:to>
    <xdr:sp macro="" textlink="">
      <xdr:nvSpPr>
        <xdr:cNvPr id="8" name="TextBox 7"/>
        <xdr:cNvSpPr txBox="1"/>
      </xdr:nvSpPr>
      <xdr:spPr>
        <a:xfrm>
          <a:off x="223103" y="120722"/>
          <a:ext cx="17914502" cy="1172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This page allows you to set any increases or</a:t>
          </a:r>
          <a:r>
            <a:rPr lang="en-US" sz="1400" b="1" baseline="0">
              <a:solidFill>
                <a:schemeClr val="dk1"/>
              </a:solidFill>
              <a:effectLst/>
              <a:latin typeface="+mn-lt"/>
              <a:ea typeface="+mn-ea"/>
              <a:cs typeface="+mn-cs"/>
            </a:rPr>
            <a:t> decreases in headcount </a:t>
          </a:r>
          <a:r>
            <a:rPr lang="en-US" sz="1400" b="1">
              <a:solidFill>
                <a:schemeClr val="dk1"/>
              </a:solidFill>
              <a:effectLst/>
              <a:latin typeface="+mn-lt"/>
              <a:ea typeface="+mn-ea"/>
              <a:cs typeface="+mn-cs"/>
            </a:rPr>
            <a:t>that will then affect the projected amount of tuition revenue generated.</a:t>
          </a:r>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Enter the number</a:t>
          </a:r>
          <a:r>
            <a:rPr lang="en-US" sz="1100" b="1" baseline="0">
              <a:solidFill>
                <a:schemeClr val="dk1"/>
              </a:solidFill>
              <a:effectLst/>
              <a:latin typeface="+mn-lt"/>
              <a:ea typeface="+mn-ea"/>
              <a:cs typeface="+mn-cs"/>
            </a:rPr>
            <a:t> by which you expect to see headcount vary in the orange cells in the table. (If you expect 100 more students, enter 100, if you expect 100 fewer, enter -100.)</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can only set changes to headcount at the most</a:t>
          </a:r>
          <a:r>
            <a:rPr lang="en-US" sz="1200" b="1" baseline="0">
              <a:solidFill>
                <a:schemeClr val="dk1"/>
              </a:solidFill>
              <a:effectLst/>
              <a:latin typeface="+mn-lt"/>
              <a:ea typeface="+mn-ea"/>
              <a:cs typeface="+mn-cs"/>
            </a:rPr>
            <a:t> detailed level.</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Note that the shift to a more nonresident undergraduate population on the Seattle campus (a result of changing</a:t>
          </a:r>
          <a:r>
            <a:rPr lang="en-US" sz="1100" b="1" baseline="0">
              <a:solidFill>
                <a:schemeClr val="dk1"/>
              </a:solidFill>
              <a:effectLst/>
              <a:latin typeface="+mn-lt"/>
              <a:ea typeface="+mn-ea"/>
              <a:cs typeface="+mn-cs"/>
            </a:rPr>
            <a:t> demographics in the entering class from previous years) is already set. In addition, the rate of growth for Bothell is currently set at 8% per year, and that for Tacoma is set at 6.5% per year.</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will see projected headcount and FTE </a:t>
          </a:r>
          <a:r>
            <a:rPr lang="en-US" sz="1200" b="1" baseline="0">
              <a:solidFill>
                <a:schemeClr val="dk1"/>
              </a:solidFill>
              <a:effectLst/>
              <a:latin typeface="+mn-lt"/>
              <a:ea typeface="+mn-ea"/>
              <a:cs typeface="+mn-cs"/>
            </a:rPr>
            <a:t>in the purple section on the right-hand side of the page.</a:t>
          </a:r>
          <a:endParaRPr lang="en-US" sz="1200" b="1">
            <a:solidFill>
              <a:schemeClr val="dk1"/>
            </a:solidFill>
            <a:effectLst/>
            <a:latin typeface="+mn-lt"/>
            <a:ea typeface="+mn-ea"/>
            <a:cs typeface="+mn-cs"/>
          </a:endParaRPr>
        </a:p>
        <a:p>
          <a:endParaRPr lang="en-US" sz="1200" b="1">
            <a:solidFill>
              <a:schemeClr val="dk1"/>
            </a:solidFill>
            <a:effectLst/>
            <a:latin typeface="+mn-lt"/>
            <a:ea typeface="+mn-ea"/>
            <a:cs typeface="+mn-cs"/>
          </a:endParaRPr>
        </a:p>
      </xdr:txBody>
    </xdr:sp>
    <xdr:clientData/>
  </xdr:twoCellAnchor>
  <xdr:twoCellAnchor>
    <xdr:from>
      <xdr:col>5</xdr:col>
      <xdr:colOff>913622</xdr:colOff>
      <xdr:row>2</xdr:row>
      <xdr:rowOff>87475</xdr:rowOff>
    </xdr:from>
    <xdr:to>
      <xdr:col>19</xdr:col>
      <xdr:colOff>69454</xdr:colOff>
      <xdr:row>114</xdr:row>
      <xdr:rowOff>1</xdr:rowOff>
    </xdr:to>
    <xdr:sp macro="" textlink="">
      <xdr:nvSpPr>
        <xdr:cNvPr id="9" name="Rectangle 8"/>
        <xdr:cNvSpPr/>
      </xdr:nvSpPr>
      <xdr:spPr>
        <a:xfrm>
          <a:off x="6807216" y="1575756"/>
          <a:ext cx="8363332" cy="25471276"/>
        </a:xfrm>
        <a:prstGeom prst="rect">
          <a:avLst/>
        </a:prstGeom>
        <a:noFill/>
        <a:ln w="63500">
          <a:solidFill>
            <a:srgbClr val="632B8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128620</xdr:colOff>
      <xdr:row>2</xdr:row>
      <xdr:rowOff>216094</xdr:rowOff>
    </xdr:from>
    <xdr:to>
      <xdr:col>9</xdr:col>
      <xdr:colOff>809949</xdr:colOff>
      <xdr:row>5</xdr:row>
      <xdr:rowOff>3564</xdr:rowOff>
    </xdr:to>
    <xdr:sp macro="" textlink="">
      <xdr:nvSpPr>
        <xdr:cNvPr id="10" name="TextBox 9"/>
        <xdr:cNvSpPr txBox="1"/>
      </xdr:nvSpPr>
      <xdr:spPr>
        <a:xfrm>
          <a:off x="9653620" y="1708344"/>
          <a:ext cx="3173704" cy="454220"/>
        </a:xfrm>
        <a:prstGeom prst="rect">
          <a:avLst/>
        </a:prstGeom>
        <a:solidFill>
          <a:srgbClr val="D5B8EA"/>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t>Resulting Headcount and FTE by Tuition Category and Residency</a:t>
          </a:r>
        </a:p>
      </xdr:txBody>
    </xdr:sp>
    <xdr:clientData/>
  </xdr:twoCellAnchor>
  <xdr:twoCellAnchor>
    <xdr:from>
      <xdr:col>1</xdr:col>
      <xdr:colOff>428573</xdr:colOff>
      <xdr:row>3</xdr:row>
      <xdr:rowOff>8048</xdr:rowOff>
    </xdr:from>
    <xdr:to>
      <xdr:col>3</xdr:col>
      <xdr:colOff>435633</xdr:colOff>
      <xdr:row>5</xdr:row>
      <xdr:rowOff>9413</xdr:rowOff>
    </xdr:to>
    <xdr:sp macro="" textlink="">
      <xdr:nvSpPr>
        <xdr:cNvPr id="11" name="TextBox 10"/>
        <xdr:cNvSpPr txBox="1"/>
      </xdr:nvSpPr>
      <xdr:spPr>
        <a:xfrm>
          <a:off x="1396948" y="1722548"/>
          <a:ext cx="4023435" cy="445865"/>
        </a:xfrm>
        <a:prstGeom prst="rect">
          <a:avLst/>
        </a:prstGeom>
        <a:solidFill>
          <a:srgbClr val="FCBA84"/>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t>Enter</a:t>
          </a:r>
          <a:r>
            <a:rPr lang="en-US" sz="1000" b="1" baseline="0"/>
            <a:t> expected increases or decreases in headcount here:</a:t>
          </a:r>
          <a:endParaRPr lang="en-US" sz="10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U106"/>
  <sheetViews>
    <sheetView topLeftCell="AT1" workbookViewId="0">
      <selection activeCell="AT1" sqref="A1:XFD1048576"/>
    </sheetView>
  </sheetViews>
  <sheetFormatPr defaultColWidth="21.140625" defaultRowHeight="18" customHeight="1" x14ac:dyDescent="0.25"/>
  <cols>
    <col min="1" max="1" width="5.7109375" style="18" customWidth="1"/>
    <col min="2" max="2" width="21.140625" style="18"/>
    <col min="3" max="4" width="7.85546875" style="18" customWidth="1"/>
    <col min="5" max="5" width="29.140625" style="18" customWidth="1"/>
    <col min="6" max="6" width="21.140625" style="18"/>
    <col min="7" max="7" width="42.42578125" style="18" customWidth="1"/>
    <col min="8" max="8" width="13" style="18" customWidth="1"/>
    <col min="9" max="9" width="21.140625" style="18"/>
    <col min="10" max="14" width="11.85546875" style="18" customWidth="1"/>
    <col min="15" max="15" width="4.42578125" style="18" customWidth="1"/>
    <col min="16" max="16" width="8.5703125" style="19" hidden="1" customWidth="1"/>
    <col min="17" max="22" width="11.85546875" style="20" customWidth="1"/>
    <col min="23" max="23" width="4.5703125" style="20" customWidth="1"/>
    <col min="24" max="29" width="11.85546875" style="20" customWidth="1"/>
    <col min="30" max="30" width="4.85546875" style="20" customWidth="1"/>
    <col min="31" max="31" width="11.85546875" style="20" customWidth="1"/>
    <col min="32" max="36" width="12.7109375" style="20" customWidth="1"/>
    <col min="37" max="37" width="4" style="20" customWidth="1"/>
    <col min="38" max="43" width="12.7109375" style="20" customWidth="1"/>
    <col min="44" max="44" width="3.42578125" style="20" customWidth="1"/>
    <col min="45" max="50" width="12.7109375" style="20" customWidth="1"/>
    <col min="51" max="51" width="3.140625" style="20" customWidth="1"/>
    <col min="52" max="57" width="12.7109375" style="20" customWidth="1"/>
    <col min="58" max="58" width="4.28515625" style="18" customWidth="1"/>
    <col min="59" max="63" width="12.7109375" style="18" customWidth="1"/>
    <col min="64" max="64" width="3.5703125" style="18" customWidth="1"/>
    <col min="65" max="69" width="12.7109375" style="18" customWidth="1"/>
    <col min="70" max="70" width="4.140625" style="18" customWidth="1"/>
    <col min="71" max="75" width="12.7109375" style="18" customWidth="1"/>
    <col min="76" max="76" width="4.42578125" style="18" customWidth="1"/>
    <col min="77" max="81" width="12.7109375" style="18" customWidth="1"/>
    <col min="82" max="82" width="3.5703125" style="18" customWidth="1"/>
    <col min="83" max="87" width="12.7109375" style="18" customWidth="1"/>
    <col min="88" max="88" width="3.42578125" style="18" customWidth="1"/>
    <col min="89" max="112" width="12.7109375" style="18" customWidth="1"/>
    <col min="113" max="16384" width="21.140625" style="18"/>
  </cols>
  <sheetData>
    <row r="1" spans="1:99" ht="18" customHeight="1" x14ac:dyDescent="0.25">
      <c r="A1" s="315" t="s">
        <v>176</v>
      </c>
      <c r="B1" s="316" t="s">
        <v>177</v>
      </c>
      <c r="C1" s="316" t="s">
        <v>178</v>
      </c>
      <c r="D1" s="316" t="s">
        <v>179</v>
      </c>
      <c r="E1" s="316" t="s">
        <v>180</v>
      </c>
      <c r="F1" s="316" t="s">
        <v>181</v>
      </c>
      <c r="G1" s="316" t="s">
        <v>182</v>
      </c>
      <c r="H1" s="316" t="s">
        <v>183</v>
      </c>
      <c r="I1" s="316" t="s">
        <v>184</v>
      </c>
      <c r="J1" s="314" t="s">
        <v>185</v>
      </c>
      <c r="K1" s="314"/>
      <c r="L1" s="314"/>
      <c r="M1" s="314"/>
      <c r="N1" s="314"/>
      <c r="P1" s="19" t="s">
        <v>169</v>
      </c>
      <c r="Q1" s="317" t="s">
        <v>163</v>
      </c>
      <c r="R1" s="317"/>
      <c r="S1" s="317"/>
      <c r="T1" s="317"/>
      <c r="U1" s="317"/>
      <c r="V1" s="317"/>
      <c r="X1" s="317" t="s">
        <v>164</v>
      </c>
      <c r="Y1" s="317"/>
      <c r="Z1" s="317"/>
      <c r="AA1" s="317"/>
      <c r="AB1" s="317"/>
      <c r="AC1" s="317"/>
      <c r="AE1" s="317" t="s">
        <v>165</v>
      </c>
      <c r="AF1" s="317"/>
      <c r="AG1" s="317"/>
      <c r="AH1" s="317"/>
      <c r="AI1" s="317"/>
      <c r="AJ1" s="317"/>
      <c r="AL1" s="317" t="s">
        <v>166</v>
      </c>
      <c r="AM1" s="317"/>
      <c r="AN1" s="317"/>
      <c r="AO1" s="317"/>
      <c r="AP1" s="317"/>
      <c r="AQ1" s="317"/>
      <c r="AS1" s="317" t="s">
        <v>167</v>
      </c>
      <c r="AT1" s="317"/>
      <c r="AU1" s="317"/>
      <c r="AV1" s="317"/>
      <c r="AW1" s="317"/>
      <c r="AX1" s="317"/>
      <c r="AZ1" s="317" t="s">
        <v>168</v>
      </c>
      <c r="BA1" s="317"/>
      <c r="BB1" s="317"/>
      <c r="BC1" s="317"/>
      <c r="BD1" s="317"/>
      <c r="BE1" s="317"/>
      <c r="BG1" s="317" t="s">
        <v>170</v>
      </c>
      <c r="BH1" s="317"/>
      <c r="BI1" s="317"/>
      <c r="BJ1" s="317"/>
      <c r="BK1" s="317"/>
      <c r="BM1" s="317" t="s">
        <v>171</v>
      </c>
      <c r="BN1" s="317"/>
      <c r="BO1" s="317"/>
      <c r="BP1" s="317"/>
      <c r="BQ1" s="317"/>
      <c r="BS1" s="317" t="s">
        <v>172</v>
      </c>
      <c r="BT1" s="317"/>
      <c r="BU1" s="317"/>
      <c r="BV1" s="317"/>
      <c r="BW1" s="317"/>
      <c r="BY1" s="317" t="s">
        <v>173</v>
      </c>
      <c r="BZ1" s="317"/>
      <c r="CA1" s="317"/>
      <c r="CB1" s="317"/>
      <c r="CC1" s="317"/>
      <c r="CE1" s="317" t="s">
        <v>174</v>
      </c>
      <c r="CF1" s="317"/>
      <c r="CG1" s="317"/>
      <c r="CH1" s="317"/>
      <c r="CI1" s="317"/>
      <c r="CK1" s="317" t="s">
        <v>175</v>
      </c>
      <c r="CL1" s="317"/>
      <c r="CM1" s="317"/>
      <c r="CN1" s="317"/>
      <c r="CO1" s="317"/>
    </row>
    <row r="2" spans="1:99" ht="18" customHeight="1" x14ac:dyDescent="0.25">
      <c r="A2" s="315"/>
      <c r="B2" s="316"/>
      <c r="C2" s="316"/>
      <c r="D2" s="316"/>
      <c r="E2" s="316"/>
      <c r="F2" s="316"/>
      <c r="G2" s="316"/>
      <c r="H2" s="316"/>
      <c r="I2" s="316"/>
      <c r="J2" s="21" t="s">
        <v>153</v>
      </c>
      <c r="K2" s="21" t="s">
        <v>154</v>
      </c>
      <c r="L2" s="21" t="s">
        <v>155</v>
      </c>
      <c r="M2" s="21" t="s">
        <v>156</v>
      </c>
      <c r="N2" s="21" t="s">
        <v>157</v>
      </c>
      <c r="O2" s="21"/>
      <c r="P2" s="22"/>
      <c r="Q2" s="23" t="s">
        <v>152</v>
      </c>
      <c r="R2" s="23" t="s">
        <v>153</v>
      </c>
      <c r="S2" s="23" t="s">
        <v>154</v>
      </c>
      <c r="T2" s="23" t="s">
        <v>155</v>
      </c>
      <c r="U2" s="23" t="s">
        <v>156</v>
      </c>
      <c r="V2" s="23" t="s">
        <v>157</v>
      </c>
      <c r="W2" s="23"/>
      <c r="X2" s="23" t="s">
        <v>152</v>
      </c>
      <c r="Y2" s="23" t="s">
        <v>153</v>
      </c>
      <c r="Z2" s="23" t="s">
        <v>154</v>
      </c>
      <c r="AA2" s="23" t="s">
        <v>155</v>
      </c>
      <c r="AB2" s="23" t="s">
        <v>156</v>
      </c>
      <c r="AC2" s="23" t="s">
        <v>157</v>
      </c>
      <c r="AD2" s="23"/>
      <c r="AE2" s="23" t="s">
        <v>152</v>
      </c>
      <c r="AF2" s="23" t="s">
        <v>153</v>
      </c>
      <c r="AG2" s="23" t="s">
        <v>154</v>
      </c>
      <c r="AH2" s="23" t="s">
        <v>155</v>
      </c>
      <c r="AI2" s="23" t="s">
        <v>156</v>
      </c>
      <c r="AJ2" s="23" t="s">
        <v>157</v>
      </c>
      <c r="AK2" s="23"/>
      <c r="AL2" s="23" t="s">
        <v>152</v>
      </c>
      <c r="AM2" s="23" t="s">
        <v>153</v>
      </c>
      <c r="AN2" s="23" t="s">
        <v>154</v>
      </c>
      <c r="AO2" s="23" t="s">
        <v>155</v>
      </c>
      <c r="AP2" s="23" t="s">
        <v>156</v>
      </c>
      <c r="AQ2" s="23" t="s">
        <v>157</v>
      </c>
      <c r="AR2" s="23"/>
      <c r="AS2" s="23" t="s">
        <v>152</v>
      </c>
      <c r="AT2" s="23" t="s">
        <v>153</v>
      </c>
      <c r="AU2" s="23" t="s">
        <v>154</v>
      </c>
      <c r="AV2" s="23" t="s">
        <v>155</v>
      </c>
      <c r="AW2" s="23" t="s">
        <v>156</v>
      </c>
      <c r="AX2" s="23" t="s">
        <v>157</v>
      </c>
      <c r="AY2" s="23"/>
      <c r="AZ2" s="23" t="s">
        <v>152</v>
      </c>
      <c r="BA2" s="23" t="s">
        <v>153</v>
      </c>
      <c r="BB2" s="23" t="s">
        <v>154</v>
      </c>
      <c r="BC2" s="23" t="s">
        <v>155</v>
      </c>
      <c r="BD2" s="23" t="s">
        <v>156</v>
      </c>
      <c r="BE2" s="23" t="s">
        <v>157</v>
      </c>
      <c r="BF2" s="21"/>
      <c r="BG2" s="23" t="s">
        <v>153</v>
      </c>
      <c r="BH2" s="23" t="s">
        <v>154</v>
      </c>
      <c r="BI2" s="23" t="s">
        <v>155</v>
      </c>
      <c r="BJ2" s="23" t="s">
        <v>156</v>
      </c>
      <c r="BK2" s="23" t="s">
        <v>157</v>
      </c>
      <c r="BL2" s="21"/>
      <c r="BM2" s="23" t="s">
        <v>153</v>
      </c>
      <c r="BN2" s="23" t="s">
        <v>154</v>
      </c>
      <c r="BO2" s="23" t="s">
        <v>155</v>
      </c>
      <c r="BP2" s="23" t="s">
        <v>156</v>
      </c>
      <c r="BQ2" s="23" t="s">
        <v>157</v>
      </c>
      <c r="BR2" s="21"/>
      <c r="BS2" s="23" t="s">
        <v>153</v>
      </c>
      <c r="BT2" s="23" t="s">
        <v>154</v>
      </c>
      <c r="BU2" s="23" t="s">
        <v>155</v>
      </c>
      <c r="BV2" s="23" t="s">
        <v>156</v>
      </c>
      <c r="BW2" s="23" t="s">
        <v>157</v>
      </c>
      <c r="BX2" s="21"/>
      <c r="BY2" s="23" t="s">
        <v>153</v>
      </c>
      <c r="BZ2" s="23" t="s">
        <v>154</v>
      </c>
      <c r="CA2" s="23" t="s">
        <v>155</v>
      </c>
      <c r="CB2" s="23" t="s">
        <v>156</v>
      </c>
      <c r="CC2" s="23" t="s">
        <v>157</v>
      </c>
      <c r="CD2" s="21"/>
      <c r="CE2" s="23" t="s">
        <v>153</v>
      </c>
      <c r="CF2" s="23" t="s">
        <v>154</v>
      </c>
      <c r="CG2" s="23" t="s">
        <v>155</v>
      </c>
      <c r="CH2" s="23" t="s">
        <v>156</v>
      </c>
      <c r="CI2" s="23" t="s">
        <v>157</v>
      </c>
      <c r="CJ2" s="21"/>
      <c r="CK2" s="23" t="s">
        <v>153</v>
      </c>
      <c r="CL2" s="23" t="s">
        <v>154</v>
      </c>
      <c r="CM2" s="23" t="s">
        <v>155</v>
      </c>
      <c r="CN2" s="23" t="s">
        <v>156</v>
      </c>
      <c r="CO2" s="23" t="s">
        <v>157</v>
      </c>
      <c r="CP2" s="21"/>
      <c r="CQ2" s="21"/>
      <c r="CR2" s="21"/>
      <c r="CS2" s="21"/>
      <c r="CT2" s="21"/>
      <c r="CU2" s="21"/>
    </row>
    <row r="3" spans="1:99" ht="18" customHeight="1" x14ac:dyDescent="0.25">
      <c r="A3" s="13" t="s">
        <v>9</v>
      </c>
      <c r="B3" s="13" t="s">
        <v>10</v>
      </c>
      <c r="C3" s="13" t="s">
        <v>11</v>
      </c>
      <c r="D3" s="13" t="s">
        <v>11</v>
      </c>
      <c r="E3" s="13" t="s">
        <v>12</v>
      </c>
      <c r="F3" s="13" t="s">
        <v>11</v>
      </c>
      <c r="G3" s="13" t="s">
        <v>12</v>
      </c>
      <c r="H3" s="13" t="s">
        <v>13</v>
      </c>
      <c r="I3" s="13" t="s">
        <v>14</v>
      </c>
      <c r="J3" s="14">
        <f>+'Select Tuition Changes'!Y8</f>
        <v>0</v>
      </c>
      <c r="K3" s="14">
        <f>+'Select Tuition Changes'!Z8</f>
        <v>0</v>
      </c>
      <c r="L3" s="14">
        <f>+'Select Tuition Changes'!AA8</f>
        <v>0</v>
      </c>
      <c r="M3" s="14">
        <f>+'Select Tuition Changes'!AB8</f>
        <v>0</v>
      </c>
      <c r="N3" s="14">
        <f>+'Select Tuition Changes'!AC8</f>
        <v>0</v>
      </c>
      <c r="O3" s="14"/>
      <c r="P3" s="19">
        <v>0.05</v>
      </c>
      <c r="Q3" s="24">
        <f>+'Select Tuition Changes'!AE8-'Tuition Calculations'!AL3</f>
        <v>10740</v>
      </c>
      <c r="R3" s="24">
        <f>+'Select Tuition Changes'!AF8-'Tuition Calculations'!AM3</f>
        <v>10742</v>
      </c>
      <c r="S3" s="24">
        <f>+'Select Tuition Changes'!AG8-'Tuition Calculations'!AN3</f>
        <v>10742</v>
      </c>
      <c r="T3" s="24">
        <f>+'Select Tuition Changes'!AH8-'Tuition Calculations'!AO3</f>
        <v>10742</v>
      </c>
      <c r="U3" s="24">
        <f>+'Select Tuition Changes'!AI8-'Tuition Calculations'!AP3</f>
        <v>10742</v>
      </c>
      <c r="V3" s="24">
        <f>+'Select Tuition Changes'!AJ8-'Tuition Calculations'!AQ3</f>
        <v>10742</v>
      </c>
      <c r="W3" s="24"/>
      <c r="X3" s="24">
        <f t="shared" ref="X3:AC3" si="0">+Q3</f>
        <v>10740</v>
      </c>
      <c r="Y3" s="24">
        <f t="shared" si="0"/>
        <v>10742</v>
      </c>
      <c r="Z3" s="24">
        <f t="shared" si="0"/>
        <v>10742</v>
      </c>
      <c r="AA3" s="24">
        <f t="shared" si="0"/>
        <v>10742</v>
      </c>
      <c r="AB3" s="24">
        <f t="shared" si="0"/>
        <v>10742</v>
      </c>
      <c r="AC3" s="24">
        <f t="shared" si="0"/>
        <v>10742</v>
      </c>
      <c r="AD3" s="24"/>
      <c r="AE3" s="24">
        <f t="shared" ref="AE3:AJ4" si="1">+Q3-X3</f>
        <v>0</v>
      </c>
      <c r="AF3" s="24">
        <f t="shared" si="1"/>
        <v>0</v>
      </c>
      <c r="AG3" s="24">
        <f t="shared" si="1"/>
        <v>0</v>
      </c>
      <c r="AH3" s="24">
        <f t="shared" si="1"/>
        <v>0</v>
      </c>
      <c r="AI3" s="24">
        <f t="shared" si="1"/>
        <v>0</v>
      </c>
      <c r="AJ3" s="24">
        <f t="shared" si="1"/>
        <v>0</v>
      </c>
      <c r="AL3" s="20">
        <f>ROUND($P3*'Select Tuition Changes'!AE8,0)</f>
        <v>565</v>
      </c>
      <c r="AM3" s="20">
        <f>ROUND($P3*'Select Tuition Changes'!AF8,0)</f>
        <v>565</v>
      </c>
      <c r="AN3" s="20">
        <f>ROUND($P3*'Select Tuition Changes'!AG8,0)</f>
        <v>565</v>
      </c>
      <c r="AO3" s="20">
        <f>ROUND($P3*'Select Tuition Changes'!AH8,0)</f>
        <v>565</v>
      </c>
      <c r="AP3" s="20">
        <f>ROUND($P3*'Select Tuition Changes'!AI8,0)</f>
        <v>565</v>
      </c>
      <c r="AQ3" s="20">
        <f>ROUND($P3*'Select Tuition Changes'!AJ8,0)</f>
        <v>565</v>
      </c>
      <c r="AS3" s="24">
        <f t="shared" ref="AS3:AX3" si="2">+AL3</f>
        <v>565</v>
      </c>
      <c r="AT3" s="24">
        <f t="shared" si="2"/>
        <v>565</v>
      </c>
      <c r="AU3" s="24">
        <f t="shared" si="2"/>
        <v>565</v>
      </c>
      <c r="AV3" s="24">
        <f t="shared" si="2"/>
        <v>565</v>
      </c>
      <c r="AW3" s="24">
        <f t="shared" si="2"/>
        <v>565</v>
      </c>
      <c r="AX3" s="24">
        <f t="shared" si="2"/>
        <v>565</v>
      </c>
      <c r="AZ3" s="24">
        <f>+AL3-AS3</f>
        <v>0</v>
      </c>
      <c r="BA3" s="24">
        <f t="shared" ref="BA3:BA66" si="3">+AM3-AT3</f>
        <v>0</v>
      </c>
      <c r="BB3" s="24">
        <f t="shared" ref="BB3:BB66" si="4">+AN3-AU3</f>
        <v>0</v>
      </c>
      <c r="BC3" s="24">
        <f t="shared" ref="BC3:BC66" si="5">+AO3-AV3</f>
        <v>0</v>
      </c>
      <c r="BD3" s="24">
        <f t="shared" ref="BD3:BD66" si="6">+AP3-AW3</f>
        <v>0</v>
      </c>
      <c r="BE3" s="24">
        <f t="shared" ref="BE3:BE66" si="7">+AQ3-AX3</f>
        <v>0</v>
      </c>
      <c r="BG3" s="25">
        <f>IF(Q3&gt;0,R3/Q3,0)</f>
        <v>1.0001862197392923</v>
      </c>
      <c r="BH3" s="25">
        <f>IF(R3&gt;0,S3/R3,0)</f>
        <v>1</v>
      </c>
      <c r="BI3" s="25">
        <f>IF(S3&gt;0,T3/S3,0)</f>
        <v>1</v>
      </c>
      <c r="BJ3" s="25">
        <f>IF(T3&gt;0,U3/T3,0)</f>
        <v>1</v>
      </c>
      <c r="BK3" s="25">
        <f>IF(U3&gt;0,V3/U3,0)</f>
        <v>1</v>
      </c>
      <c r="BL3" s="26"/>
      <c r="BM3" s="25">
        <f>IF(X3&gt;0,Y3/X3,0)</f>
        <v>1.0001862197392923</v>
      </c>
      <c r="BN3" s="25">
        <f>IF(Y3&gt;0,Z3/Y3,0)</f>
        <v>1</v>
      </c>
      <c r="BO3" s="25">
        <f>IF(Z3&gt;0,AA3/Z3,0)</f>
        <v>1</v>
      </c>
      <c r="BP3" s="25">
        <f>IF(AA3&gt;0,AB3/AA3,0)</f>
        <v>1</v>
      </c>
      <c r="BQ3" s="25">
        <f>IF(AB3&gt;0,AC3/AB3,0)</f>
        <v>1</v>
      </c>
      <c r="BR3" s="26"/>
      <c r="BS3" s="25">
        <f>IF(AE3&gt;0,AF3/AE3,0)</f>
        <v>0</v>
      </c>
      <c r="BT3" s="25">
        <f>IF(AF3&gt;0,AG3/AF3,0)</f>
        <v>0</v>
      </c>
      <c r="BU3" s="25">
        <f>IF(AG3&gt;0,AH3/AG3,0)</f>
        <v>0</v>
      </c>
      <c r="BV3" s="25">
        <f>IF(AH3&gt;0,AI3/AH3,0)</f>
        <v>0</v>
      </c>
      <c r="BW3" s="25">
        <f>IF(AI3&gt;0,AJ3/AI3,0)</f>
        <v>0</v>
      </c>
      <c r="BX3" s="26"/>
      <c r="BY3" s="25">
        <f>IF(AL3&gt;0,AM3/AL3,0)</f>
        <v>1</v>
      </c>
      <c r="BZ3" s="25">
        <f>IF(AM3&gt;0,AN3/AM3,0)</f>
        <v>1</v>
      </c>
      <c r="CA3" s="25">
        <f>IF(AN3&gt;0,AO3/AN3,0)</f>
        <v>1</v>
      </c>
      <c r="CB3" s="25">
        <f>IF(AO3&gt;0,AP3/AO3,0)</f>
        <v>1</v>
      </c>
      <c r="CC3" s="25">
        <f>IF(AP3&gt;0,AQ3/AP3,0)</f>
        <v>1</v>
      </c>
      <c r="CD3" s="26"/>
      <c r="CE3" s="25">
        <f>IF(AS3&gt;0,AT3/AS3,0)</f>
        <v>1</v>
      </c>
      <c r="CF3" s="25">
        <f>IF(AT3&gt;0,AU3/AT3,0)</f>
        <v>1</v>
      </c>
      <c r="CG3" s="25">
        <f>IF(AU3&gt;0,AV3/AU3,0)</f>
        <v>1</v>
      </c>
      <c r="CH3" s="25">
        <f>IF(AV3&gt;0,AW3/AV3,0)</f>
        <v>1</v>
      </c>
      <c r="CI3" s="25">
        <f>IF(AW3&gt;0,AX3/AW3,0)</f>
        <v>1</v>
      </c>
      <c r="CJ3" s="26"/>
      <c r="CK3" s="25">
        <f>IF(AZ3&gt;0,BA3/AZ3,0)</f>
        <v>0</v>
      </c>
      <c r="CL3" s="25">
        <f>IF(BA3&gt;0,BB3/BA3,0)</f>
        <v>0</v>
      </c>
      <c r="CM3" s="25">
        <f>IF(BB3&gt;0,BC3/BB3,0)</f>
        <v>0</v>
      </c>
      <c r="CN3" s="25">
        <f>IF(BC3&gt;0,BD3/BC3,0)</f>
        <v>0</v>
      </c>
      <c r="CO3" s="25">
        <f>IF(BD3&gt;0,BE3/BD3,0)</f>
        <v>0</v>
      </c>
    </row>
    <row r="4" spans="1:99" ht="18" customHeight="1" x14ac:dyDescent="0.25">
      <c r="A4" s="13" t="s">
        <v>9</v>
      </c>
      <c r="B4" s="13" t="s">
        <v>10</v>
      </c>
      <c r="C4" s="13" t="s">
        <v>11</v>
      </c>
      <c r="D4" s="13" t="s">
        <v>11</v>
      </c>
      <c r="E4" s="13" t="s">
        <v>12</v>
      </c>
      <c r="F4" s="13" t="s">
        <v>11</v>
      </c>
      <c r="G4" s="13" t="s">
        <v>12</v>
      </c>
      <c r="H4" s="13" t="s">
        <v>15</v>
      </c>
      <c r="I4" s="13" t="s">
        <v>16</v>
      </c>
      <c r="J4" s="14">
        <f>+'Select Tuition Changes'!Y9</f>
        <v>0</v>
      </c>
      <c r="K4" s="14">
        <f>+'Select Tuition Changes'!Z9</f>
        <v>0</v>
      </c>
      <c r="L4" s="14">
        <f>+'Select Tuition Changes'!AA9</f>
        <v>0</v>
      </c>
      <c r="M4" s="14">
        <f>+'Select Tuition Changes'!AB9</f>
        <v>0</v>
      </c>
      <c r="N4" s="14">
        <f>+'Select Tuition Changes'!AC9</f>
        <v>0</v>
      </c>
      <c r="O4" s="14"/>
      <c r="P4" s="19">
        <v>4.4999999999999998E-2</v>
      </c>
      <c r="Q4" s="24">
        <f>+'Select Tuition Changes'!AE9-'Tuition Calculations'!AL4</f>
        <v>30965</v>
      </c>
      <c r="R4" s="24">
        <f>+'Select Tuition Changes'!AF9-'Tuition Calculations'!AM4</f>
        <v>30965</v>
      </c>
      <c r="S4" s="24">
        <f>+'Select Tuition Changes'!AG9-'Tuition Calculations'!AN4</f>
        <v>30965</v>
      </c>
      <c r="T4" s="24">
        <f>+'Select Tuition Changes'!AH9-'Tuition Calculations'!AO4</f>
        <v>30965</v>
      </c>
      <c r="U4" s="24">
        <f>+'Select Tuition Changes'!AI9-'Tuition Calculations'!AP4</f>
        <v>30965</v>
      </c>
      <c r="V4" s="24">
        <f>+'Select Tuition Changes'!AJ9-'Tuition Calculations'!AQ4</f>
        <v>30965</v>
      </c>
      <c r="W4" s="24"/>
      <c r="X4" s="24">
        <f t="shared" ref="X4:AC4" si="8">+Q3</f>
        <v>10740</v>
      </c>
      <c r="Y4" s="24">
        <f t="shared" si="8"/>
        <v>10742</v>
      </c>
      <c r="Z4" s="24">
        <f t="shared" si="8"/>
        <v>10742</v>
      </c>
      <c r="AA4" s="24">
        <f t="shared" si="8"/>
        <v>10742</v>
      </c>
      <c r="AB4" s="24">
        <f t="shared" si="8"/>
        <v>10742</v>
      </c>
      <c r="AC4" s="24">
        <f t="shared" si="8"/>
        <v>10742</v>
      </c>
      <c r="AD4" s="24"/>
      <c r="AE4" s="24">
        <f t="shared" si="1"/>
        <v>20225</v>
      </c>
      <c r="AF4" s="24">
        <f t="shared" si="1"/>
        <v>20223</v>
      </c>
      <c r="AG4" s="24">
        <f t="shared" si="1"/>
        <v>20223</v>
      </c>
      <c r="AH4" s="24">
        <f t="shared" si="1"/>
        <v>20223</v>
      </c>
      <c r="AI4" s="24">
        <f t="shared" si="1"/>
        <v>20223</v>
      </c>
      <c r="AJ4" s="24">
        <f t="shared" si="1"/>
        <v>20223</v>
      </c>
      <c r="AL4" s="20">
        <f>ROUND($P4*'Select Tuition Changes'!AE9,0)</f>
        <v>1459</v>
      </c>
      <c r="AM4" s="20">
        <f>ROUND($P4*'Select Tuition Changes'!AF9,0)</f>
        <v>1459</v>
      </c>
      <c r="AN4" s="20">
        <f>ROUND($P4*'Select Tuition Changes'!AG9,0)</f>
        <v>1459</v>
      </c>
      <c r="AO4" s="20">
        <f>ROUND($P4*'Select Tuition Changes'!AH9,0)</f>
        <v>1459</v>
      </c>
      <c r="AP4" s="20">
        <f>ROUND($P4*'Select Tuition Changes'!AI9,0)</f>
        <v>1459</v>
      </c>
      <c r="AQ4" s="20">
        <f>ROUND($P4*'Select Tuition Changes'!AJ9,0)</f>
        <v>1459</v>
      </c>
      <c r="AS4" s="24">
        <f t="shared" ref="AS4:AX4" si="9">+AL3</f>
        <v>565</v>
      </c>
      <c r="AT4" s="24">
        <f t="shared" si="9"/>
        <v>565</v>
      </c>
      <c r="AU4" s="24">
        <f t="shared" si="9"/>
        <v>565</v>
      </c>
      <c r="AV4" s="24">
        <f t="shared" si="9"/>
        <v>565</v>
      </c>
      <c r="AW4" s="24">
        <f t="shared" si="9"/>
        <v>565</v>
      </c>
      <c r="AX4" s="24">
        <f t="shared" si="9"/>
        <v>565</v>
      </c>
      <c r="AZ4" s="24">
        <f>+AL4-AS4</f>
        <v>894</v>
      </c>
      <c r="BA4" s="24">
        <f t="shared" si="3"/>
        <v>894</v>
      </c>
      <c r="BB4" s="24">
        <f t="shared" si="4"/>
        <v>894</v>
      </c>
      <c r="BC4" s="24">
        <f t="shared" si="5"/>
        <v>894</v>
      </c>
      <c r="BD4" s="24">
        <f t="shared" si="6"/>
        <v>894</v>
      </c>
      <c r="BE4" s="24">
        <f t="shared" si="7"/>
        <v>894</v>
      </c>
      <c r="BG4" s="26">
        <f t="shared" ref="BG4:BG67" si="10">IF(Q4&gt;0,R4/Q4,0)</f>
        <v>1</v>
      </c>
      <c r="BH4" s="26">
        <f t="shared" ref="BH4:BH67" si="11">IF(R4&gt;0,S4/R4,0)</f>
        <v>1</v>
      </c>
      <c r="BI4" s="26">
        <f t="shared" ref="BI4:BI67" si="12">IF(S4&gt;0,T4/S4,0)</f>
        <v>1</v>
      </c>
      <c r="BJ4" s="26">
        <f t="shared" ref="BJ4:BJ67" si="13">IF(T4&gt;0,U4/T4,0)</f>
        <v>1</v>
      </c>
      <c r="BK4" s="26">
        <f t="shared" ref="BK4:BK67" si="14">IF(U4&gt;0,V4/U4,0)</f>
        <v>1</v>
      </c>
      <c r="BL4" s="26"/>
      <c r="BM4" s="26">
        <f t="shared" ref="BM4:BM67" si="15">IF(X4&gt;0,Y4/X4,0)</f>
        <v>1.0001862197392923</v>
      </c>
      <c r="BN4" s="26">
        <f t="shared" ref="BN4:BN67" si="16">IF(Y4&gt;0,Z4/Y4,0)</f>
        <v>1</v>
      </c>
      <c r="BO4" s="26">
        <f t="shared" ref="BO4:BO67" si="17">IF(Z4&gt;0,AA4/Z4,0)</f>
        <v>1</v>
      </c>
      <c r="BP4" s="26">
        <f t="shared" ref="BP4:BP67" si="18">IF(AA4&gt;0,AB4/AA4,0)</f>
        <v>1</v>
      </c>
      <c r="BQ4" s="26">
        <f t="shared" ref="BQ4:BQ67" si="19">IF(AB4&gt;0,AC4/AB4,0)</f>
        <v>1</v>
      </c>
      <c r="BR4" s="26"/>
      <c r="BS4" s="26">
        <f t="shared" ref="BS4:BS67" si="20">IF(AE4&gt;0,AF4/AE4,0)</f>
        <v>0.99990111248454883</v>
      </c>
      <c r="BT4" s="26">
        <f t="shared" ref="BT4:BT67" si="21">IF(AF4&gt;0,AG4/AF4,0)</f>
        <v>1</v>
      </c>
      <c r="BU4" s="26">
        <f t="shared" ref="BU4:BU67" si="22">IF(AG4&gt;0,AH4/AG4,0)</f>
        <v>1</v>
      </c>
      <c r="BV4" s="26">
        <f t="shared" ref="BV4:BV67" si="23">IF(AH4&gt;0,AI4/AH4,0)</f>
        <v>1</v>
      </c>
      <c r="BW4" s="26">
        <f t="shared" ref="BW4:BW67" si="24">IF(AI4&gt;0,AJ4/AI4,0)</f>
        <v>1</v>
      </c>
      <c r="BX4" s="26"/>
      <c r="BY4" s="26">
        <f t="shared" ref="BY4:BY67" si="25">IF(AL4&gt;0,AM4/AL4,0)</f>
        <v>1</v>
      </c>
      <c r="BZ4" s="26">
        <f t="shared" ref="BZ4:BZ67" si="26">IF(AM4&gt;0,AN4/AM4,0)</f>
        <v>1</v>
      </c>
      <c r="CA4" s="26">
        <f t="shared" ref="CA4:CA67" si="27">IF(AN4&gt;0,AO4/AN4,0)</f>
        <v>1</v>
      </c>
      <c r="CB4" s="26">
        <f t="shared" ref="CB4:CB67" si="28">IF(AO4&gt;0,AP4/AO4,0)</f>
        <v>1</v>
      </c>
      <c r="CC4" s="26">
        <f t="shared" ref="CC4:CC67" si="29">IF(AP4&gt;0,AQ4/AP4,0)</f>
        <v>1</v>
      </c>
      <c r="CD4" s="26"/>
      <c r="CE4" s="26">
        <f t="shared" ref="CE4:CE67" si="30">IF(AS4&gt;0,AT4/AS4,0)</f>
        <v>1</v>
      </c>
      <c r="CF4" s="26">
        <f t="shared" ref="CF4:CF67" si="31">IF(AT4&gt;0,AU4/AT4,0)</f>
        <v>1</v>
      </c>
      <c r="CG4" s="26">
        <f t="shared" ref="CG4:CG67" si="32">IF(AU4&gt;0,AV4/AU4,0)</f>
        <v>1</v>
      </c>
      <c r="CH4" s="26">
        <f t="shared" ref="CH4:CH67" si="33">IF(AV4&gt;0,AW4/AV4,0)</f>
        <v>1</v>
      </c>
      <c r="CI4" s="26">
        <f t="shared" ref="CI4:CI67" si="34">IF(AW4&gt;0,AX4/AW4,0)</f>
        <v>1</v>
      </c>
      <c r="CJ4" s="26"/>
      <c r="CK4" s="26">
        <f t="shared" ref="CK4:CK67" si="35">IF(AZ4&gt;0,BA4/AZ4,0)</f>
        <v>1</v>
      </c>
      <c r="CL4" s="26">
        <f t="shared" ref="CL4:CL67" si="36">IF(BA4&gt;0,BB4/BA4,0)</f>
        <v>1</v>
      </c>
      <c r="CM4" s="26">
        <f t="shared" ref="CM4:CM67" si="37">IF(BB4&gt;0,BC4/BB4,0)</f>
        <v>1</v>
      </c>
      <c r="CN4" s="26">
        <f t="shared" ref="CN4:CN67" si="38">IF(BC4&gt;0,BD4/BC4,0)</f>
        <v>1</v>
      </c>
      <c r="CO4" s="26">
        <f t="shared" ref="CO4:CO67" si="39">IF(BD4&gt;0,BE4/BD4,0)</f>
        <v>1</v>
      </c>
    </row>
    <row r="5" spans="1:99" ht="18" customHeight="1" x14ac:dyDescent="0.25">
      <c r="A5" s="17" t="s">
        <v>9</v>
      </c>
      <c r="B5" s="17" t="s">
        <v>10</v>
      </c>
      <c r="C5" s="17" t="s">
        <v>11</v>
      </c>
      <c r="D5" s="17" t="s">
        <v>11</v>
      </c>
      <c r="E5" s="17" t="s">
        <v>12</v>
      </c>
      <c r="F5" s="17" t="s">
        <v>17</v>
      </c>
      <c r="G5" s="17" t="s">
        <v>18</v>
      </c>
      <c r="H5" s="17" t="s">
        <v>13</v>
      </c>
      <c r="I5" s="17" t="s">
        <v>14</v>
      </c>
      <c r="J5" s="16">
        <f>+'Select Tuition Changes'!Y10</f>
        <v>0</v>
      </c>
      <c r="K5" s="16">
        <f>+'Select Tuition Changes'!Z10</f>
        <v>0</v>
      </c>
      <c r="L5" s="16">
        <f>+'Select Tuition Changes'!AA10</f>
        <v>0</v>
      </c>
      <c r="M5" s="16">
        <f>+'Select Tuition Changes'!AB10</f>
        <v>0</v>
      </c>
      <c r="N5" s="16">
        <f>+'Select Tuition Changes'!AC10</f>
        <v>0</v>
      </c>
      <c r="O5" s="16"/>
      <c r="P5" s="16">
        <f>+P3</f>
        <v>0.05</v>
      </c>
      <c r="Q5" s="27">
        <f>+'Select Tuition Changes'!AE10-'Tuition Calculations'!AL5</f>
        <v>10740</v>
      </c>
      <c r="R5" s="27">
        <f>+'Select Tuition Changes'!AF10-'Tuition Calculations'!AM5</f>
        <v>10742</v>
      </c>
      <c r="S5" s="27">
        <f>+'Select Tuition Changes'!AG10-'Tuition Calculations'!AN5</f>
        <v>10742</v>
      </c>
      <c r="T5" s="27">
        <f>+'Select Tuition Changes'!AH10-'Tuition Calculations'!AO5</f>
        <v>10742</v>
      </c>
      <c r="U5" s="27">
        <f>+'Select Tuition Changes'!AI10-'Tuition Calculations'!AP5</f>
        <v>10742</v>
      </c>
      <c r="V5" s="27">
        <f>+'Select Tuition Changes'!AJ10-'Tuition Calculations'!AQ5</f>
        <v>10742</v>
      </c>
      <c r="W5" s="27"/>
      <c r="X5" s="27">
        <f t="shared" ref="X5:AC5" si="40">+Q5</f>
        <v>10740</v>
      </c>
      <c r="Y5" s="27">
        <f t="shared" si="40"/>
        <v>10742</v>
      </c>
      <c r="Z5" s="27">
        <f t="shared" si="40"/>
        <v>10742</v>
      </c>
      <c r="AA5" s="27">
        <f t="shared" si="40"/>
        <v>10742</v>
      </c>
      <c r="AB5" s="27">
        <f t="shared" si="40"/>
        <v>10742</v>
      </c>
      <c r="AC5" s="27">
        <f t="shared" si="40"/>
        <v>10742</v>
      </c>
      <c r="AD5" s="27"/>
      <c r="AE5" s="27">
        <f t="shared" ref="AE5:AE68" si="41">+Q5-X5</f>
        <v>0</v>
      </c>
      <c r="AF5" s="27">
        <f>+R5-Y5</f>
        <v>0</v>
      </c>
      <c r="AG5" s="27">
        <f>+S5-Z5</f>
        <v>0</v>
      </c>
      <c r="AH5" s="27">
        <f>+T5-AA5</f>
        <v>0</v>
      </c>
      <c r="AI5" s="27">
        <f>+U5-AB5</f>
        <v>0</v>
      </c>
      <c r="AJ5" s="27">
        <f>+V5-AC5</f>
        <v>0</v>
      </c>
      <c r="AK5" s="27"/>
      <c r="AL5" s="27">
        <f>ROUND($P5*'Select Tuition Changes'!AE10,0)</f>
        <v>565</v>
      </c>
      <c r="AM5" s="27">
        <f>ROUND($P5*'Select Tuition Changes'!AF10,0)</f>
        <v>565</v>
      </c>
      <c r="AN5" s="27">
        <f>ROUND($P5*'Select Tuition Changes'!AG10,0)</f>
        <v>565</v>
      </c>
      <c r="AO5" s="27">
        <f>ROUND($P5*'Select Tuition Changes'!AH10,0)</f>
        <v>565</v>
      </c>
      <c r="AP5" s="27">
        <f>ROUND($P5*'Select Tuition Changes'!AI10,0)</f>
        <v>565</v>
      </c>
      <c r="AQ5" s="27">
        <f>ROUND($P5*'Select Tuition Changes'!AJ10,0)</f>
        <v>565</v>
      </c>
      <c r="AR5" s="27"/>
      <c r="AS5" s="27">
        <f t="shared" ref="AS5:AX5" si="42">+AL5</f>
        <v>565</v>
      </c>
      <c r="AT5" s="27">
        <f t="shared" si="42"/>
        <v>565</v>
      </c>
      <c r="AU5" s="27">
        <f t="shared" si="42"/>
        <v>565</v>
      </c>
      <c r="AV5" s="27">
        <f t="shared" si="42"/>
        <v>565</v>
      </c>
      <c r="AW5" s="27">
        <f t="shared" si="42"/>
        <v>565</v>
      </c>
      <c r="AX5" s="27">
        <f t="shared" si="42"/>
        <v>565</v>
      </c>
      <c r="AY5" s="27"/>
      <c r="AZ5" s="27">
        <f t="shared" ref="AZ5:AZ68" si="43">+AL5-AS5</f>
        <v>0</v>
      </c>
      <c r="BA5" s="27">
        <f t="shared" si="3"/>
        <v>0</v>
      </c>
      <c r="BB5" s="27">
        <f t="shared" si="4"/>
        <v>0</v>
      </c>
      <c r="BC5" s="27">
        <f t="shared" si="5"/>
        <v>0</v>
      </c>
      <c r="BD5" s="27">
        <f t="shared" si="6"/>
        <v>0</v>
      </c>
      <c r="BE5" s="27">
        <f t="shared" si="7"/>
        <v>0</v>
      </c>
      <c r="BF5" s="28"/>
      <c r="BG5" s="29">
        <f t="shared" si="10"/>
        <v>1.0001862197392923</v>
      </c>
      <c r="BH5" s="29">
        <f t="shared" si="11"/>
        <v>1</v>
      </c>
      <c r="BI5" s="29">
        <f t="shared" si="12"/>
        <v>1</v>
      </c>
      <c r="BJ5" s="29">
        <f t="shared" si="13"/>
        <v>1</v>
      </c>
      <c r="BK5" s="29">
        <f t="shared" si="14"/>
        <v>1</v>
      </c>
      <c r="BL5" s="29"/>
      <c r="BM5" s="29">
        <f t="shared" si="15"/>
        <v>1.0001862197392923</v>
      </c>
      <c r="BN5" s="29">
        <f t="shared" si="16"/>
        <v>1</v>
      </c>
      <c r="BO5" s="29">
        <f t="shared" si="17"/>
        <v>1</v>
      </c>
      <c r="BP5" s="29">
        <f t="shared" si="18"/>
        <v>1</v>
      </c>
      <c r="BQ5" s="29">
        <f t="shared" si="19"/>
        <v>1</v>
      </c>
      <c r="BR5" s="29"/>
      <c r="BS5" s="29">
        <f t="shared" si="20"/>
        <v>0</v>
      </c>
      <c r="BT5" s="29">
        <f t="shared" si="21"/>
        <v>0</v>
      </c>
      <c r="BU5" s="29">
        <f t="shared" si="22"/>
        <v>0</v>
      </c>
      <c r="BV5" s="29">
        <f t="shared" si="23"/>
        <v>0</v>
      </c>
      <c r="BW5" s="29">
        <f t="shared" si="24"/>
        <v>0</v>
      </c>
      <c r="BX5" s="29"/>
      <c r="BY5" s="29">
        <f t="shared" si="25"/>
        <v>1</v>
      </c>
      <c r="BZ5" s="29">
        <f t="shared" si="26"/>
        <v>1</v>
      </c>
      <c r="CA5" s="29">
        <f t="shared" si="27"/>
        <v>1</v>
      </c>
      <c r="CB5" s="29">
        <f t="shared" si="28"/>
        <v>1</v>
      </c>
      <c r="CC5" s="29">
        <f t="shared" si="29"/>
        <v>1</v>
      </c>
      <c r="CD5" s="29"/>
      <c r="CE5" s="29">
        <f t="shared" si="30"/>
        <v>1</v>
      </c>
      <c r="CF5" s="29">
        <f t="shared" si="31"/>
        <v>1</v>
      </c>
      <c r="CG5" s="29">
        <f t="shared" si="32"/>
        <v>1</v>
      </c>
      <c r="CH5" s="29">
        <f t="shared" si="33"/>
        <v>1</v>
      </c>
      <c r="CI5" s="29">
        <f t="shared" si="34"/>
        <v>1</v>
      </c>
      <c r="CJ5" s="29"/>
      <c r="CK5" s="29">
        <f t="shared" si="35"/>
        <v>0</v>
      </c>
      <c r="CL5" s="29">
        <f t="shared" si="36"/>
        <v>0</v>
      </c>
      <c r="CM5" s="29">
        <f t="shared" si="37"/>
        <v>0</v>
      </c>
      <c r="CN5" s="29">
        <f t="shared" si="38"/>
        <v>0</v>
      </c>
      <c r="CO5" s="29">
        <f t="shared" si="39"/>
        <v>0</v>
      </c>
    </row>
    <row r="6" spans="1:99" ht="18" customHeight="1" x14ac:dyDescent="0.25">
      <c r="A6" s="17" t="s">
        <v>9</v>
      </c>
      <c r="B6" s="17" t="s">
        <v>10</v>
      </c>
      <c r="C6" s="17" t="s">
        <v>11</v>
      </c>
      <c r="D6" s="17" t="s">
        <v>11</v>
      </c>
      <c r="E6" s="17" t="s">
        <v>12</v>
      </c>
      <c r="F6" s="17" t="s">
        <v>17</v>
      </c>
      <c r="G6" s="17" t="s">
        <v>18</v>
      </c>
      <c r="H6" s="17" t="s">
        <v>15</v>
      </c>
      <c r="I6" s="17" t="s">
        <v>16</v>
      </c>
      <c r="J6" s="16">
        <f>+'Select Tuition Changes'!Y11</f>
        <v>0</v>
      </c>
      <c r="K6" s="16">
        <f>+'Select Tuition Changes'!Z11</f>
        <v>0</v>
      </c>
      <c r="L6" s="16">
        <f>+'Select Tuition Changes'!AA11</f>
        <v>0</v>
      </c>
      <c r="M6" s="16">
        <f>+'Select Tuition Changes'!AB11</f>
        <v>0</v>
      </c>
      <c r="N6" s="16">
        <f>+'Select Tuition Changes'!AC11</f>
        <v>0</v>
      </c>
      <c r="O6" s="16"/>
      <c r="P6" s="16">
        <f>+P4</f>
        <v>4.4999999999999998E-2</v>
      </c>
      <c r="Q6" s="27">
        <f>+'Select Tuition Changes'!AE11-'Tuition Calculations'!AL6</f>
        <v>30965</v>
      </c>
      <c r="R6" s="27">
        <f>+'Select Tuition Changes'!AF11-'Tuition Calculations'!AM6</f>
        <v>30965</v>
      </c>
      <c r="S6" s="27">
        <f>+'Select Tuition Changes'!AG11-'Tuition Calculations'!AN6</f>
        <v>30965</v>
      </c>
      <c r="T6" s="27">
        <f>+'Select Tuition Changes'!AH11-'Tuition Calculations'!AO6</f>
        <v>30965</v>
      </c>
      <c r="U6" s="27">
        <f>+'Select Tuition Changes'!AI11-'Tuition Calculations'!AP6</f>
        <v>30965</v>
      </c>
      <c r="V6" s="27">
        <f>+'Select Tuition Changes'!AJ11-'Tuition Calculations'!AQ6</f>
        <v>30965</v>
      </c>
      <c r="W6" s="27"/>
      <c r="X6" s="27">
        <f t="shared" ref="X6:AC6" si="44">+Q5</f>
        <v>10740</v>
      </c>
      <c r="Y6" s="27">
        <f t="shared" si="44"/>
        <v>10742</v>
      </c>
      <c r="Z6" s="27">
        <f t="shared" si="44"/>
        <v>10742</v>
      </c>
      <c r="AA6" s="27">
        <f t="shared" si="44"/>
        <v>10742</v>
      </c>
      <c r="AB6" s="27">
        <f t="shared" si="44"/>
        <v>10742</v>
      </c>
      <c r="AC6" s="27">
        <f t="shared" si="44"/>
        <v>10742</v>
      </c>
      <c r="AD6" s="27"/>
      <c r="AE6" s="27">
        <f t="shared" si="41"/>
        <v>20225</v>
      </c>
      <c r="AF6" s="27">
        <f t="shared" ref="AF6:AF69" si="45">+R6-Y6</f>
        <v>20223</v>
      </c>
      <c r="AG6" s="27">
        <f t="shared" ref="AG6:AG69" si="46">+S6-Z6</f>
        <v>20223</v>
      </c>
      <c r="AH6" s="27">
        <f t="shared" ref="AH6:AH69" si="47">+T6-AA6</f>
        <v>20223</v>
      </c>
      <c r="AI6" s="27">
        <f t="shared" ref="AI6:AI69" si="48">+U6-AB6</f>
        <v>20223</v>
      </c>
      <c r="AJ6" s="27">
        <f t="shared" ref="AJ6:AJ69" si="49">+V6-AC6</f>
        <v>20223</v>
      </c>
      <c r="AK6" s="27"/>
      <c r="AL6" s="27">
        <f>ROUND($P6*'Select Tuition Changes'!AE11,0)</f>
        <v>1459</v>
      </c>
      <c r="AM6" s="27">
        <f>ROUND($P6*'Select Tuition Changes'!AF11,0)</f>
        <v>1459</v>
      </c>
      <c r="AN6" s="27">
        <f>ROUND($P6*'Select Tuition Changes'!AG11,0)</f>
        <v>1459</v>
      </c>
      <c r="AO6" s="27">
        <f>ROUND($P6*'Select Tuition Changes'!AH11,0)</f>
        <v>1459</v>
      </c>
      <c r="AP6" s="27">
        <f>ROUND($P6*'Select Tuition Changes'!AI11,0)</f>
        <v>1459</v>
      </c>
      <c r="AQ6" s="27">
        <f>ROUND($P6*'Select Tuition Changes'!AJ11,0)</f>
        <v>1459</v>
      </c>
      <c r="AR6" s="27"/>
      <c r="AS6" s="27">
        <f t="shared" ref="AS6:AX6" si="50">+AL5</f>
        <v>565</v>
      </c>
      <c r="AT6" s="27">
        <f t="shared" si="50"/>
        <v>565</v>
      </c>
      <c r="AU6" s="27">
        <f t="shared" si="50"/>
        <v>565</v>
      </c>
      <c r="AV6" s="27">
        <f t="shared" si="50"/>
        <v>565</v>
      </c>
      <c r="AW6" s="27">
        <f t="shared" si="50"/>
        <v>565</v>
      </c>
      <c r="AX6" s="27">
        <f t="shared" si="50"/>
        <v>565</v>
      </c>
      <c r="AY6" s="27"/>
      <c r="AZ6" s="27">
        <f t="shared" si="43"/>
        <v>894</v>
      </c>
      <c r="BA6" s="27">
        <f t="shared" si="3"/>
        <v>894</v>
      </c>
      <c r="BB6" s="27">
        <f t="shared" si="4"/>
        <v>894</v>
      </c>
      <c r="BC6" s="27">
        <f t="shared" si="5"/>
        <v>894</v>
      </c>
      <c r="BD6" s="27">
        <f t="shared" si="6"/>
        <v>894</v>
      </c>
      <c r="BE6" s="27">
        <f t="shared" si="7"/>
        <v>894</v>
      </c>
      <c r="BF6" s="28"/>
      <c r="BG6" s="29">
        <f t="shared" si="10"/>
        <v>1</v>
      </c>
      <c r="BH6" s="29">
        <f t="shared" si="11"/>
        <v>1</v>
      </c>
      <c r="BI6" s="29">
        <f t="shared" si="12"/>
        <v>1</v>
      </c>
      <c r="BJ6" s="29">
        <f t="shared" si="13"/>
        <v>1</v>
      </c>
      <c r="BK6" s="29">
        <f t="shared" si="14"/>
        <v>1</v>
      </c>
      <c r="BL6" s="29"/>
      <c r="BM6" s="29">
        <f t="shared" si="15"/>
        <v>1.0001862197392923</v>
      </c>
      <c r="BN6" s="29">
        <f t="shared" si="16"/>
        <v>1</v>
      </c>
      <c r="BO6" s="29">
        <f t="shared" si="17"/>
        <v>1</v>
      </c>
      <c r="BP6" s="29">
        <f t="shared" si="18"/>
        <v>1</v>
      </c>
      <c r="BQ6" s="29">
        <f t="shared" si="19"/>
        <v>1</v>
      </c>
      <c r="BR6" s="29"/>
      <c r="BS6" s="29">
        <f t="shared" si="20"/>
        <v>0.99990111248454883</v>
      </c>
      <c r="BT6" s="29">
        <f t="shared" si="21"/>
        <v>1</v>
      </c>
      <c r="BU6" s="29">
        <f t="shared" si="22"/>
        <v>1</v>
      </c>
      <c r="BV6" s="29">
        <f t="shared" si="23"/>
        <v>1</v>
      </c>
      <c r="BW6" s="29">
        <f t="shared" si="24"/>
        <v>1</v>
      </c>
      <c r="BX6" s="29"/>
      <c r="BY6" s="29">
        <f t="shared" si="25"/>
        <v>1</v>
      </c>
      <c r="BZ6" s="29">
        <f t="shared" si="26"/>
        <v>1</v>
      </c>
      <c r="CA6" s="29">
        <f t="shared" si="27"/>
        <v>1</v>
      </c>
      <c r="CB6" s="29">
        <f t="shared" si="28"/>
        <v>1</v>
      </c>
      <c r="CC6" s="29">
        <f t="shared" si="29"/>
        <v>1</v>
      </c>
      <c r="CD6" s="29"/>
      <c r="CE6" s="29">
        <f t="shared" si="30"/>
        <v>1</v>
      </c>
      <c r="CF6" s="29">
        <f t="shared" si="31"/>
        <v>1</v>
      </c>
      <c r="CG6" s="29">
        <f t="shared" si="32"/>
        <v>1</v>
      </c>
      <c r="CH6" s="29">
        <f t="shared" si="33"/>
        <v>1</v>
      </c>
      <c r="CI6" s="29">
        <f t="shared" si="34"/>
        <v>1</v>
      </c>
      <c r="CJ6" s="29"/>
      <c r="CK6" s="29">
        <f t="shared" si="35"/>
        <v>1</v>
      </c>
      <c r="CL6" s="29">
        <f t="shared" si="36"/>
        <v>1</v>
      </c>
      <c r="CM6" s="29">
        <f t="shared" si="37"/>
        <v>1</v>
      </c>
      <c r="CN6" s="29">
        <f t="shared" si="38"/>
        <v>1</v>
      </c>
      <c r="CO6" s="29">
        <f t="shared" si="39"/>
        <v>1</v>
      </c>
    </row>
    <row r="7" spans="1:99" ht="18" customHeight="1" x14ac:dyDescent="0.25">
      <c r="A7" s="13" t="s">
        <v>9</v>
      </c>
      <c r="B7" s="13" t="s">
        <v>10</v>
      </c>
      <c r="C7" s="13" t="s">
        <v>19</v>
      </c>
      <c r="D7" s="13" t="s">
        <v>17</v>
      </c>
      <c r="E7" s="13" t="s">
        <v>20</v>
      </c>
      <c r="F7" s="13" t="s">
        <v>21</v>
      </c>
      <c r="G7" s="13" t="s">
        <v>20</v>
      </c>
      <c r="H7" s="13" t="s">
        <v>13</v>
      </c>
      <c r="I7" s="13" t="s">
        <v>14</v>
      </c>
      <c r="J7" s="14">
        <f>+'Select Tuition Changes'!Y12</f>
        <v>0</v>
      </c>
      <c r="K7" s="14">
        <f>+'Select Tuition Changes'!Z12</f>
        <v>0</v>
      </c>
      <c r="L7" s="14">
        <f>+'Select Tuition Changes'!AA12</f>
        <v>0</v>
      </c>
      <c r="M7" s="14">
        <f>+'Select Tuition Changes'!AB12</f>
        <v>0</v>
      </c>
      <c r="N7" s="14">
        <f>+'Select Tuition Changes'!AC12</f>
        <v>0</v>
      </c>
      <c r="O7" s="14"/>
      <c r="P7" s="19">
        <v>0.03</v>
      </c>
      <c r="Q7" s="24">
        <f>+'Select Tuition Changes'!AE12-'Tuition Calculations'!AL7</f>
        <v>14751</v>
      </c>
      <c r="R7" s="24">
        <f>+'Select Tuition Changes'!AF12-'Tuition Calculations'!AM7</f>
        <v>14751</v>
      </c>
      <c r="S7" s="24">
        <f>+'Select Tuition Changes'!AG12-'Tuition Calculations'!AN7</f>
        <v>14751</v>
      </c>
      <c r="T7" s="24">
        <f>+'Select Tuition Changes'!AH12-'Tuition Calculations'!AO7</f>
        <v>14751</v>
      </c>
      <c r="U7" s="24">
        <f>+'Select Tuition Changes'!AI12-'Tuition Calculations'!AP7</f>
        <v>14751</v>
      </c>
      <c r="V7" s="24">
        <f>+'Select Tuition Changes'!AJ12-'Tuition Calculations'!AQ7</f>
        <v>14751</v>
      </c>
      <c r="W7" s="24"/>
      <c r="X7" s="24">
        <f t="shared" ref="X7:AC7" si="51">+Q7</f>
        <v>14751</v>
      </c>
      <c r="Y7" s="24">
        <f t="shared" si="51"/>
        <v>14751</v>
      </c>
      <c r="Z7" s="24">
        <f t="shared" si="51"/>
        <v>14751</v>
      </c>
      <c r="AA7" s="24">
        <f t="shared" si="51"/>
        <v>14751</v>
      </c>
      <c r="AB7" s="24">
        <f t="shared" si="51"/>
        <v>14751</v>
      </c>
      <c r="AC7" s="24">
        <f t="shared" si="51"/>
        <v>14751</v>
      </c>
      <c r="AD7" s="24"/>
      <c r="AE7" s="24">
        <f t="shared" si="41"/>
        <v>0</v>
      </c>
      <c r="AF7" s="20">
        <f t="shared" si="45"/>
        <v>0</v>
      </c>
      <c r="AG7" s="20">
        <f t="shared" si="46"/>
        <v>0</v>
      </c>
      <c r="AH7" s="20">
        <f t="shared" si="47"/>
        <v>0</v>
      </c>
      <c r="AI7" s="20">
        <f t="shared" si="48"/>
        <v>0</v>
      </c>
      <c r="AJ7" s="20">
        <f t="shared" si="49"/>
        <v>0</v>
      </c>
      <c r="AL7" s="20">
        <f>ROUND($P7*'Select Tuition Changes'!AE12,0)</f>
        <v>456</v>
      </c>
      <c r="AM7" s="20">
        <f>ROUND($P7*'Select Tuition Changes'!AF12,0)</f>
        <v>456</v>
      </c>
      <c r="AN7" s="20">
        <f>ROUND($P7*'Select Tuition Changes'!AG12,0)</f>
        <v>456</v>
      </c>
      <c r="AO7" s="20">
        <f>ROUND($P7*'Select Tuition Changes'!AH12,0)</f>
        <v>456</v>
      </c>
      <c r="AP7" s="20">
        <f>ROUND($P7*'Select Tuition Changes'!AI12,0)</f>
        <v>456</v>
      </c>
      <c r="AQ7" s="20">
        <f>ROUND($P7*'Select Tuition Changes'!AJ12,0)</f>
        <v>456</v>
      </c>
      <c r="AS7" s="24">
        <f t="shared" ref="AS7:AX7" si="52">+AL7</f>
        <v>456</v>
      </c>
      <c r="AT7" s="24">
        <f t="shared" si="52"/>
        <v>456</v>
      </c>
      <c r="AU7" s="24">
        <f t="shared" si="52"/>
        <v>456</v>
      </c>
      <c r="AV7" s="24">
        <f t="shared" si="52"/>
        <v>456</v>
      </c>
      <c r="AW7" s="24">
        <f t="shared" si="52"/>
        <v>456</v>
      </c>
      <c r="AX7" s="24">
        <f t="shared" si="52"/>
        <v>456</v>
      </c>
      <c r="AZ7" s="24">
        <f t="shared" si="43"/>
        <v>0</v>
      </c>
      <c r="BA7" s="20">
        <f t="shared" si="3"/>
        <v>0</v>
      </c>
      <c r="BB7" s="20">
        <f t="shared" si="4"/>
        <v>0</v>
      </c>
      <c r="BC7" s="20">
        <f t="shared" si="5"/>
        <v>0</v>
      </c>
      <c r="BD7" s="20">
        <f t="shared" si="6"/>
        <v>0</v>
      </c>
      <c r="BE7" s="20">
        <f t="shared" si="7"/>
        <v>0</v>
      </c>
      <c r="BG7" s="26">
        <f t="shared" si="10"/>
        <v>1</v>
      </c>
      <c r="BH7" s="26">
        <f t="shared" si="11"/>
        <v>1</v>
      </c>
      <c r="BI7" s="26">
        <f t="shared" si="12"/>
        <v>1</v>
      </c>
      <c r="BJ7" s="26">
        <f t="shared" si="13"/>
        <v>1</v>
      </c>
      <c r="BK7" s="26">
        <f t="shared" si="14"/>
        <v>1</v>
      </c>
      <c r="BL7" s="26"/>
      <c r="BM7" s="26">
        <f t="shared" si="15"/>
        <v>1</v>
      </c>
      <c r="BN7" s="26">
        <f t="shared" si="16"/>
        <v>1</v>
      </c>
      <c r="BO7" s="26">
        <f t="shared" si="17"/>
        <v>1</v>
      </c>
      <c r="BP7" s="26">
        <f t="shared" si="18"/>
        <v>1</v>
      </c>
      <c r="BQ7" s="26">
        <f t="shared" si="19"/>
        <v>1</v>
      </c>
      <c r="BR7" s="26"/>
      <c r="BS7" s="26">
        <f t="shared" si="20"/>
        <v>0</v>
      </c>
      <c r="BT7" s="26">
        <f t="shared" si="21"/>
        <v>0</v>
      </c>
      <c r="BU7" s="26">
        <f t="shared" si="22"/>
        <v>0</v>
      </c>
      <c r="BV7" s="26">
        <f t="shared" si="23"/>
        <v>0</v>
      </c>
      <c r="BW7" s="26">
        <f t="shared" si="24"/>
        <v>0</v>
      </c>
      <c r="BX7" s="26"/>
      <c r="BY7" s="26">
        <f t="shared" si="25"/>
        <v>1</v>
      </c>
      <c r="BZ7" s="26">
        <f t="shared" si="26"/>
        <v>1</v>
      </c>
      <c r="CA7" s="26">
        <f t="shared" si="27"/>
        <v>1</v>
      </c>
      <c r="CB7" s="26">
        <f t="shared" si="28"/>
        <v>1</v>
      </c>
      <c r="CC7" s="26">
        <f t="shared" si="29"/>
        <v>1</v>
      </c>
      <c r="CD7" s="26"/>
      <c r="CE7" s="26">
        <f t="shared" si="30"/>
        <v>1</v>
      </c>
      <c r="CF7" s="26">
        <f t="shared" si="31"/>
        <v>1</v>
      </c>
      <c r="CG7" s="26">
        <f t="shared" si="32"/>
        <v>1</v>
      </c>
      <c r="CH7" s="26">
        <f t="shared" si="33"/>
        <v>1</v>
      </c>
      <c r="CI7" s="26">
        <f t="shared" si="34"/>
        <v>1</v>
      </c>
      <c r="CJ7" s="26"/>
      <c r="CK7" s="26">
        <f t="shared" si="35"/>
        <v>0</v>
      </c>
      <c r="CL7" s="26">
        <f t="shared" si="36"/>
        <v>0</v>
      </c>
      <c r="CM7" s="26">
        <f t="shared" si="37"/>
        <v>0</v>
      </c>
      <c r="CN7" s="26">
        <f t="shared" si="38"/>
        <v>0</v>
      </c>
      <c r="CO7" s="26">
        <f t="shared" si="39"/>
        <v>0</v>
      </c>
    </row>
    <row r="8" spans="1:99" ht="18" customHeight="1" x14ac:dyDescent="0.25">
      <c r="A8" s="13" t="s">
        <v>9</v>
      </c>
      <c r="B8" s="13" t="s">
        <v>10</v>
      </c>
      <c r="C8" s="13" t="s">
        <v>19</v>
      </c>
      <c r="D8" s="13" t="s">
        <v>17</v>
      </c>
      <c r="E8" s="13" t="s">
        <v>20</v>
      </c>
      <c r="F8" s="13" t="s">
        <v>21</v>
      </c>
      <c r="G8" s="13" t="s">
        <v>20</v>
      </c>
      <c r="H8" s="13" t="s">
        <v>15</v>
      </c>
      <c r="I8" s="13" t="s">
        <v>16</v>
      </c>
      <c r="J8" s="14">
        <f>+'Select Tuition Changes'!Y13</f>
        <v>0</v>
      </c>
      <c r="K8" s="14">
        <f>+'Select Tuition Changes'!Z13</f>
        <v>0</v>
      </c>
      <c r="L8" s="14">
        <f>+'Select Tuition Changes'!AA13</f>
        <v>0</v>
      </c>
      <c r="M8" s="14">
        <f>+'Select Tuition Changes'!AB13</f>
        <v>0</v>
      </c>
      <c r="N8" s="14">
        <f>+'Select Tuition Changes'!AC13</f>
        <v>0</v>
      </c>
      <c r="O8" s="14"/>
      <c r="P8" s="19">
        <v>3.5000000000000003E-2</v>
      </c>
      <c r="Q8" s="24">
        <f>+'Select Tuition Changes'!AE13-'Tuition Calculations'!AL8</f>
        <v>26301</v>
      </c>
      <c r="R8" s="24">
        <f>+'Select Tuition Changes'!AF13-'Tuition Calculations'!AM8</f>
        <v>26301</v>
      </c>
      <c r="S8" s="24">
        <f>+'Select Tuition Changes'!AG13-'Tuition Calculations'!AN8</f>
        <v>26301</v>
      </c>
      <c r="T8" s="24">
        <f>+'Select Tuition Changes'!AH13-'Tuition Calculations'!AO8</f>
        <v>26301</v>
      </c>
      <c r="U8" s="24">
        <f>+'Select Tuition Changes'!AI13-'Tuition Calculations'!AP8</f>
        <v>26301</v>
      </c>
      <c r="V8" s="24">
        <f>+'Select Tuition Changes'!AJ13-'Tuition Calculations'!AQ8</f>
        <v>26301</v>
      </c>
      <c r="W8" s="24"/>
      <c r="X8" s="24">
        <f t="shared" ref="X8:AC8" si="53">+Q7</f>
        <v>14751</v>
      </c>
      <c r="Y8" s="24">
        <f t="shared" si="53"/>
        <v>14751</v>
      </c>
      <c r="Z8" s="24">
        <f t="shared" si="53"/>
        <v>14751</v>
      </c>
      <c r="AA8" s="24">
        <f t="shared" si="53"/>
        <v>14751</v>
      </c>
      <c r="AB8" s="24">
        <f t="shared" si="53"/>
        <v>14751</v>
      </c>
      <c r="AC8" s="24">
        <f t="shared" si="53"/>
        <v>14751</v>
      </c>
      <c r="AD8" s="24"/>
      <c r="AE8" s="24">
        <f t="shared" si="41"/>
        <v>11550</v>
      </c>
      <c r="AF8" s="20">
        <f t="shared" si="45"/>
        <v>11550</v>
      </c>
      <c r="AG8" s="20">
        <f t="shared" si="46"/>
        <v>11550</v>
      </c>
      <c r="AH8" s="20">
        <f t="shared" si="47"/>
        <v>11550</v>
      </c>
      <c r="AI8" s="20">
        <f t="shared" si="48"/>
        <v>11550</v>
      </c>
      <c r="AJ8" s="20">
        <f t="shared" si="49"/>
        <v>11550</v>
      </c>
      <c r="AL8" s="20">
        <f>ROUND($P8*'Select Tuition Changes'!AE13,0)</f>
        <v>954</v>
      </c>
      <c r="AM8" s="20">
        <f>ROUND($P8*'Select Tuition Changes'!AF13,0)</f>
        <v>954</v>
      </c>
      <c r="AN8" s="20">
        <f>ROUND($P8*'Select Tuition Changes'!AG13,0)</f>
        <v>954</v>
      </c>
      <c r="AO8" s="20">
        <f>ROUND($P8*'Select Tuition Changes'!AH13,0)</f>
        <v>954</v>
      </c>
      <c r="AP8" s="20">
        <f>ROUND($P8*'Select Tuition Changes'!AI13,0)</f>
        <v>954</v>
      </c>
      <c r="AQ8" s="20">
        <f>ROUND($P8*'Select Tuition Changes'!AJ13,0)</f>
        <v>954</v>
      </c>
      <c r="AS8" s="24">
        <f t="shared" ref="AS8:AX8" si="54">+AL7</f>
        <v>456</v>
      </c>
      <c r="AT8" s="24">
        <f t="shared" si="54"/>
        <v>456</v>
      </c>
      <c r="AU8" s="24">
        <f t="shared" si="54"/>
        <v>456</v>
      </c>
      <c r="AV8" s="24">
        <f t="shared" si="54"/>
        <v>456</v>
      </c>
      <c r="AW8" s="24">
        <f t="shared" si="54"/>
        <v>456</v>
      </c>
      <c r="AX8" s="24">
        <f t="shared" si="54"/>
        <v>456</v>
      </c>
      <c r="AZ8" s="24">
        <f t="shared" si="43"/>
        <v>498</v>
      </c>
      <c r="BA8" s="20">
        <f t="shared" si="3"/>
        <v>498</v>
      </c>
      <c r="BB8" s="20">
        <f t="shared" si="4"/>
        <v>498</v>
      </c>
      <c r="BC8" s="20">
        <f t="shared" si="5"/>
        <v>498</v>
      </c>
      <c r="BD8" s="20">
        <f t="shared" si="6"/>
        <v>498</v>
      </c>
      <c r="BE8" s="20">
        <f t="shared" si="7"/>
        <v>498</v>
      </c>
      <c r="BG8" s="26">
        <f t="shared" si="10"/>
        <v>1</v>
      </c>
      <c r="BH8" s="26">
        <f t="shared" si="11"/>
        <v>1</v>
      </c>
      <c r="BI8" s="26">
        <f t="shared" si="12"/>
        <v>1</v>
      </c>
      <c r="BJ8" s="26">
        <f t="shared" si="13"/>
        <v>1</v>
      </c>
      <c r="BK8" s="26">
        <f t="shared" si="14"/>
        <v>1</v>
      </c>
      <c r="BL8" s="26"/>
      <c r="BM8" s="26">
        <f t="shared" si="15"/>
        <v>1</v>
      </c>
      <c r="BN8" s="26">
        <f t="shared" si="16"/>
        <v>1</v>
      </c>
      <c r="BO8" s="26">
        <f t="shared" si="17"/>
        <v>1</v>
      </c>
      <c r="BP8" s="26">
        <f t="shared" si="18"/>
        <v>1</v>
      </c>
      <c r="BQ8" s="26">
        <f t="shared" si="19"/>
        <v>1</v>
      </c>
      <c r="BR8" s="26"/>
      <c r="BS8" s="26">
        <f t="shared" si="20"/>
        <v>1</v>
      </c>
      <c r="BT8" s="26">
        <f t="shared" si="21"/>
        <v>1</v>
      </c>
      <c r="BU8" s="26">
        <f t="shared" si="22"/>
        <v>1</v>
      </c>
      <c r="BV8" s="26">
        <f t="shared" si="23"/>
        <v>1</v>
      </c>
      <c r="BW8" s="26">
        <f t="shared" si="24"/>
        <v>1</v>
      </c>
      <c r="BX8" s="26"/>
      <c r="BY8" s="26">
        <f t="shared" si="25"/>
        <v>1</v>
      </c>
      <c r="BZ8" s="26">
        <f t="shared" si="26"/>
        <v>1</v>
      </c>
      <c r="CA8" s="26">
        <f t="shared" si="27"/>
        <v>1</v>
      </c>
      <c r="CB8" s="26">
        <f t="shared" si="28"/>
        <v>1</v>
      </c>
      <c r="CC8" s="26">
        <f t="shared" si="29"/>
        <v>1</v>
      </c>
      <c r="CD8" s="26"/>
      <c r="CE8" s="26">
        <f t="shared" si="30"/>
        <v>1</v>
      </c>
      <c r="CF8" s="26">
        <f t="shared" si="31"/>
        <v>1</v>
      </c>
      <c r="CG8" s="26">
        <f t="shared" si="32"/>
        <v>1</v>
      </c>
      <c r="CH8" s="26">
        <f t="shared" si="33"/>
        <v>1</v>
      </c>
      <c r="CI8" s="26">
        <f t="shared" si="34"/>
        <v>1</v>
      </c>
      <c r="CJ8" s="26"/>
      <c r="CK8" s="26">
        <f t="shared" si="35"/>
        <v>1</v>
      </c>
      <c r="CL8" s="26">
        <f t="shared" si="36"/>
        <v>1</v>
      </c>
      <c r="CM8" s="26">
        <f t="shared" si="37"/>
        <v>1</v>
      </c>
      <c r="CN8" s="26">
        <f t="shared" si="38"/>
        <v>1</v>
      </c>
      <c r="CO8" s="26">
        <f t="shared" si="39"/>
        <v>1</v>
      </c>
    </row>
    <row r="9" spans="1:99" ht="18" customHeight="1" x14ac:dyDescent="0.25">
      <c r="A9" s="13" t="s">
        <v>9</v>
      </c>
      <c r="B9" s="13" t="s">
        <v>10</v>
      </c>
      <c r="C9" s="13" t="s">
        <v>22</v>
      </c>
      <c r="D9" s="13" t="s">
        <v>19</v>
      </c>
      <c r="E9" s="13" t="s">
        <v>23</v>
      </c>
      <c r="F9" s="13" t="s">
        <v>22</v>
      </c>
      <c r="G9" s="13" t="s">
        <v>23</v>
      </c>
      <c r="H9" s="13" t="s">
        <v>13</v>
      </c>
      <c r="I9" s="13" t="s">
        <v>14</v>
      </c>
      <c r="J9" s="14">
        <f>+'Select Tuition Changes'!Y14</f>
        <v>0</v>
      </c>
      <c r="K9" s="14">
        <f>+'Select Tuition Changes'!Z14</f>
        <v>0</v>
      </c>
      <c r="L9" s="14">
        <f>+'Select Tuition Changes'!AA14</f>
        <v>0</v>
      </c>
      <c r="M9" s="14">
        <f>+'Select Tuition Changes'!AB14</f>
        <v>0</v>
      </c>
      <c r="N9" s="14">
        <f>+'Select Tuition Changes'!AC14</f>
        <v>0</v>
      </c>
      <c r="O9" s="14"/>
      <c r="P9" s="19">
        <v>0.03</v>
      </c>
      <c r="Q9" s="24">
        <f>+'Select Tuition Changes'!AE14-'Tuition Calculations'!AL9</f>
        <v>15126</v>
      </c>
      <c r="R9" s="24">
        <f>+'Select Tuition Changes'!AF14-'Tuition Calculations'!AM9</f>
        <v>15126</v>
      </c>
      <c r="S9" s="24">
        <f>+'Select Tuition Changes'!AG14-'Tuition Calculations'!AN9</f>
        <v>15126</v>
      </c>
      <c r="T9" s="24">
        <f>+'Select Tuition Changes'!AH14-'Tuition Calculations'!AO9</f>
        <v>15126</v>
      </c>
      <c r="U9" s="24">
        <f>+'Select Tuition Changes'!AI14-'Tuition Calculations'!AP9</f>
        <v>15126</v>
      </c>
      <c r="V9" s="24">
        <f>+'Select Tuition Changes'!AJ14-'Tuition Calculations'!AQ9</f>
        <v>15126</v>
      </c>
      <c r="W9" s="24"/>
      <c r="X9" s="24">
        <f t="shared" ref="X9:AC9" si="55">+Q9</f>
        <v>15126</v>
      </c>
      <c r="Y9" s="24">
        <f t="shared" si="55"/>
        <v>15126</v>
      </c>
      <c r="Z9" s="24">
        <f t="shared" si="55"/>
        <v>15126</v>
      </c>
      <c r="AA9" s="24">
        <f t="shared" si="55"/>
        <v>15126</v>
      </c>
      <c r="AB9" s="24">
        <f t="shared" si="55"/>
        <v>15126</v>
      </c>
      <c r="AC9" s="24">
        <f t="shared" si="55"/>
        <v>15126</v>
      </c>
      <c r="AD9" s="24"/>
      <c r="AE9" s="24">
        <f t="shared" si="41"/>
        <v>0</v>
      </c>
      <c r="AF9" s="20">
        <f t="shared" si="45"/>
        <v>0</v>
      </c>
      <c r="AG9" s="20">
        <f t="shared" si="46"/>
        <v>0</v>
      </c>
      <c r="AH9" s="20">
        <f t="shared" si="47"/>
        <v>0</v>
      </c>
      <c r="AI9" s="20">
        <f t="shared" si="48"/>
        <v>0</v>
      </c>
      <c r="AJ9" s="20">
        <f t="shared" si="49"/>
        <v>0</v>
      </c>
      <c r="AL9" s="20">
        <f>ROUND($P9*'Select Tuition Changes'!AE14,0)</f>
        <v>468</v>
      </c>
      <c r="AM9" s="20">
        <f>ROUND($P9*'Select Tuition Changes'!AF14,0)</f>
        <v>468</v>
      </c>
      <c r="AN9" s="20">
        <f>ROUND($P9*'Select Tuition Changes'!AG14,0)</f>
        <v>468</v>
      </c>
      <c r="AO9" s="20">
        <f>ROUND($P9*'Select Tuition Changes'!AH14,0)</f>
        <v>468</v>
      </c>
      <c r="AP9" s="20">
        <f>ROUND($P9*'Select Tuition Changes'!AI14,0)</f>
        <v>468</v>
      </c>
      <c r="AQ9" s="20">
        <f>ROUND($P9*'Select Tuition Changes'!AJ14,0)</f>
        <v>468</v>
      </c>
      <c r="AS9" s="24">
        <f t="shared" ref="AS9:AX9" si="56">+AL9</f>
        <v>468</v>
      </c>
      <c r="AT9" s="24">
        <f t="shared" si="56"/>
        <v>468</v>
      </c>
      <c r="AU9" s="24">
        <f t="shared" si="56"/>
        <v>468</v>
      </c>
      <c r="AV9" s="24">
        <f t="shared" si="56"/>
        <v>468</v>
      </c>
      <c r="AW9" s="24">
        <f t="shared" si="56"/>
        <v>468</v>
      </c>
      <c r="AX9" s="24">
        <f t="shared" si="56"/>
        <v>468</v>
      </c>
      <c r="AZ9" s="24">
        <f t="shared" si="43"/>
        <v>0</v>
      </c>
      <c r="BA9" s="20">
        <f t="shared" si="3"/>
        <v>0</v>
      </c>
      <c r="BB9" s="20">
        <f t="shared" si="4"/>
        <v>0</v>
      </c>
      <c r="BC9" s="20">
        <f t="shared" si="5"/>
        <v>0</v>
      </c>
      <c r="BD9" s="20">
        <f t="shared" si="6"/>
        <v>0</v>
      </c>
      <c r="BE9" s="20">
        <f t="shared" si="7"/>
        <v>0</v>
      </c>
      <c r="BG9" s="26">
        <f t="shared" si="10"/>
        <v>1</v>
      </c>
      <c r="BH9" s="26">
        <f t="shared" si="11"/>
        <v>1</v>
      </c>
      <c r="BI9" s="26">
        <f t="shared" si="12"/>
        <v>1</v>
      </c>
      <c r="BJ9" s="26">
        <f t="shared" si="13"/>
        <v>1</v>
      </c>
      <c r="BK9" s="26">
        <f t="shared" si="14"/>
        <v>1</v>
      </c>
      <c r="BL9" s="26"/>
      <c r="BM9" s="26">
        <f t="shared" si="15"/>
        <v>1</v>
      </c>
      <c r="BN9" s="26">
        <f t="shared" si="16"/>
        <v>1</v>
      </c>
      <c r="BO9" s="26">
        <f t="shared" si="17"/>
        <v>1</v>
      </c>
      <c r="BP9" s="26">
        <f t="shared" si="18"/>
        <v>1</v>
      </c>
      <c r="BQ9" s="26">
        <f t="shared" si="19"/>
        <v>1</v>
      </c>
      <c r="BR9" s="26"/>
      <c r="BS9" s="26">
        <f t="shared" si="20"/>
        <v>0</v>
      </c>
      <c r="BT9" s="26">
        <f t="shared" si="21"/>
        <v>0</v>
      </c>
      <c r="BU9" s="26">
        <f t="shared" si="22"/>
        <v>0</v>
      </c>
      <c r="BV9" s="26">
        <f t="shared" si="23"/>
        <v>0</v>
      </c>
      <c r="BW9" s="26">
        <f t="shared" si="24"/>
        <v>0</v>
      </c>
      <c r="BX9" s="26"/>
      <c r="BY9" s="26">
        <f t="shared" si="25"/>
        <v>1</v>
      </c>
      <c r="BZ9" s="26">
        <f t="shared" si="26"/>
        <v>1</v>
      </c>
      <c r="CA9" s="26">
        <f t="shared" si="27"/>
        <v>1</v>
      </c>
      <c r="CB9" s="26">
        <f t="shared" si="28"/>
        <v>1</v>
      </c>
      <c r="CC9" s="26">
        <f t="shared" si="29"/>
        <v>1</v>
      </c>
      <c r="CD9" s="26"/>
      <c r="CE9" s="26">
        <f t="shared" si="30"/>
        <v>1</v>
      </c>
      <c r="CF9" s="26">
        <f t="shared" si="31"/>
        <v>1</v>
      </c>
      <c r="CG9" s="26">
        <f t="shared" si="32"/>
        <v>1</v>
      </c>
      <c r="CH9" s="26">
        <f t="shared" si="33"/>
        <v>1</v>
      </c>
      <c r="CI9" s="26">
        <f t="shared" si="34"/>
        <v>1</v>
      </c>
      <c r="CJ9" s="26"/>
      <c r="CK9" s="26">
        <f t="shared" si="35"/>
        <v>0</v>
      </c>
      <c r="CL9" s="26">
        <f t="shared" si="36"/>
        <v>0</v>
      </c>
      <c r="CM9" s="26">
        <f t="shared" si="37"/>
        <v>0</v>
      </c>
      <c r="CN9" s="26">
        <f t="shared" si="38"/>
        <v>0</v>
      </c>
      <c r="CO9" s="26">
        <f t="shared" si="39"/>
        <v>0</v>
      </c>
    </row>
    <row r="10" spans="1:99" ht="18" customHeight="1" x14ac:dyDescent="0.25">
      <c r="A10" s="13" t="s">
        <v>9</v>
      </c>
      <c r="B10" s="13" t="s">
        <v>10</v>
      </c>
      <c r="C10" s="13" t="s">
        <v>22</v>
      </c>
      <c r="D10" s="13" t="s">
        <v>19</v>
      </c>
      <c r="E10" s="13" t="s">
        <v>23</v>
      </c>
      <c r="F10" s="13" t="s">
        <v>22</v>
      </c>
      <c r="G10" s="13" t="s">
        <v>23</v>
      </c>
      <c r="H10" s="13" t="s">
        <v>15</v>
      </c>
      <c r="I10" s="13" t="s">
        <v>16</v>
      </c>
      <c r="J10" s="14">
        <f>+'Select Tuition Changes'!Y15</f>
        <v>0</v>
      </c>
      <c r="K10" s="14">
        <f>+'Select Tuition Changes'!Z15</f>
        <v>0</v>
      </c>
      <c r="L10" s="14">
        <f>+'Select Tuition Changes'!AA15</f>
        <v>0</v>
      </c>
      <c r="M10" s="14">
        <f>+'Select Tuition Changes'!AB15</f>
        <v>0</v>
      </c>
      <c r="N10" s="14">
        <f>+'Select Tuition Changes'!AC15</f>
        <v>0</v>
      </c>
      <c r="O10" s="14"/>
      <c r="P10" s="19">
        <v>3.5000000000000003E-2</v>
      </c>
      <c r="Q10" s="24">
        <f>+'Select Tuition Changes'!AE15-'Tuition Calculations'!AL10</f>
        <v>26863</v>
      </c>
      <c r="R10" s="24">
        <f>+'Select Tuition Changes'!AF15-'Tuition Calculations'!AM10</f>
        <v>26863</v>
      </c>
      <c r="S10" s="24">
        <f>+'Select Tuition Changes'!AG15-'Tuition Calculations'!AN10</f>
        <v>26863</v>
      </c>
      <c r="T10" s="24">
        <f>+'Select Tuition Changes'!AH15-'Tuition Calculations'!AO10</f>
        <v>26863</v>
      </c>
      <c r="U10" s="24">
        <f>+'Select Tuition Changes'!AI15-'Tuition Calculations'!AP10</f>
        <v>26863</v>
      </c>
      <c r="V10" s="24">
        <f>+'Select Tuition Changes'!AJ15-'Tuition Calculations'!AQ10</f>
        <v>26863</v>
      </c>
      <c r="W10" s="24"/>
      <c r="X10" s="24">
        <f t="shared" ref="X10:AC10" si="57">+Q9</f>
        <v>15126</v>
      </c>
      <c r="Y10" s="24">
        <f t="shared" si="57"/>
        <v>15126</v>
      </c>
      <c r="Z10" s="24">
        <f t="shared" si="57"/>
        <v>15126</v>
      </c>
      <c r="AA10" s="24">
        <f t="shared" si="57"/>
        <v>15126</v>
      </c>
      <c r="AB10" s="24">
        <f t="shared" si="57"/>
        <v>15126</v>
      </c>
      <c r="AC10" s="24">
        <f t="shared" si="57"/>
        <v>15126</v>
      </c>
      <c r="AD10" s="24"/>
      <c r="AE10" s="24">
        <f t="shared" si="41"/>
        <v>11737</v>
      </c>
      <c r="AF10" s="20">
        <f t="shared" si="45"/>
        <v>11737</v>
      </c>
      <c r="AG10" s="20">
        <f t="shared" si="46"/>
        <v>11737</v>
      </c>
      <c r="AH10" s="20">
        <f t="shared" si="47"/>
        <v>11737</v>
      </c>
      <c r="AI10" s="20">
        <f t="shared" si="48"/>
        <v>11737</v>
      </c>
      <c r="AJ10" s="20">
        <f t="shared" si="49"/>
        <v>11737</v>
      </c>
      <c r="AL10" s="20">
        <f>ROUND($P10*'Select Tuition Changes'!AE15,0)</f>
        <v>974</v>
      </c>
      <c r="AM10" s="20">
        <f>ROUND($P10*'Select Tuition Changes'!AF15,0)</f>
        <v>974</v>
      </c>
      <c r="AN10" s="20">
        <f>ROUND($P10*'Select Tuition Changes'!AG15,0)</f>
        <v>974</v>
      </c>
      <c r="AO10" s="20">
        <f>ROUND($P10*'Select Tuition Changes'!AH15,0)</f>
        <v>974</v>
      </c>
      <c r="AP10" s="20">
        <f>ROUND($P10*'Select Tuition Changes'!AI15,0)</f>
        <v>974</v>
      </c>
      <c r="AQ10" s="20">
        <f>ROUND($P10*'Select Tuition Changes'!AJ15,0)</f>
        <v>974</v>
      </c>
      <c r="AS10" s="24">
        <f t="shared" ref="AS10:AX10" si="58">+AL9</f>
        <v>468</v>
      </c>
      <c r="AT10" s="24">
        <f t="shared" si="58"/>
        <v>468</v>
      </c>
      <c r="AU10" s="24">
        <f t="shared" si="58"/>
        <v>468</v>
      </c>
      <c r="AV10" s="24">
        <f t="shared" si="58"/>
        <v>468</v>
      </c>
      <c r="AW10" s="24">
        <f t="shared" si="58"/>
        <v>468</v>
      </c>
      <c r="AX10" s="24">
        <f t="shared" si="58"/>
        <v>468</v>
      </c>
      <c r="AZ10" s="24">
        <f t="shared" si="43"/>
        <v>506</v>
      </c>
      <c r="BA10" s="20">
        <f t="shared" si="3"/>
        <v>506</v>
      </c>
      <c r="BB10" s="20">
        <f t="shared" si="4"/>
        <v>506</v>
      </c>
      <c r="BC10" s="20">
        <f t="shared" si="5"/>
        <v>506</v>
      </c>
      <c r="BD10" s="20">
        <f t="shared" si="6"/>
        <v>506</v>
      </c>
      <c r="BE10" s="20">
        <f t="shared" si="7"/>
        <v>506</v>
      </c>
      <c r="BG10" s="26">
        <f t="shared" si="10"/>
        <v>1</v>
      </c>
      <c r="BH10" s="26">
        <f t="shared" si="11"/>
        <v>1</v>
      </c>
      <c r="BI10" s="26">
        <f t="shared" si="12"/>
        <v>1</v>
      </c>
      <c r="BJ10" s="26">
        <f t="shared" si="13"/>
        <v>1</v>
      </c>
      <c r="BK10" s="26">
        <f t="shared" si="14"/>
        <v>1</v>
      </c>
      <c r="BL10" s="26"/>
      <c r="BM10" s="26">
        <f t="shared" si="15"/>
        <v>1</v>
      </c>
      <c r="BN10" s="26">
        <f t="shared" si="16"/>
        <v>1</v>
      </c>
      <c r="BO10" s="26">
        <f t="shared" si="17"/>
        <v>1</v>
      </c>
      <c r="BP10" s="26">
        <f t="shared" si="18"/>
        <v>1</v>
      </c>
      <c r="BQ10" s="26">
        <f t="shared" si="19"/>
        <v>1</v>
      </c>
      <c r="BR10" s="26"/>
      <c r="BS10" s="26">
        <f t="shared" si="20"/>
        <v>1</v>
      </c>
      <c r="BT10" s="26">
        <f t="shared" si="21"/>
        <v>1</v>
      </c>
      <c r="BU10" s="26">
        <f t="shared" si="22"/>
        <v>1</v>
      </c>
      <c r="BV10" s="26">
        <f t="shared" si="23"/>
        <v>1</v>
      </c>
      <c r="BW10" s="26">
        <f t="shared" si="24"/>
        <v>1</v>
      </c>
      <c r="BX10" s="26"/>
      <c r="BY10" s="26">
        <f t="shared" si="25"/>
        <v>1</v>
      </c>
      <c r="BZ10" s="26">
        <f t="shared" si="26"/>
        <v>1</v>
      </c>
      <c r="CA10" s="26">
        <f t="shared" si="27"/>
        <v>1</v>
      </c>
      <c r="CB10" s="26">
        <f t="shared" si="28"/>
        <v>1</v>
      </c>
      <c r="CC10" s="26">
        <f t="shared" si="29"/>
        <v>1</v>
      </c>
      <c r="CD10" s="26"/>
      <c r="CE10" s="26">
        <f t="shared" si="30"/>
        <v>1</v>
      </c>
      <c r="CF10" s="26">
        <f t="shared" si="31"/>
        <v>1</v>
      </c>
      <c r="CG10" s="26">
        <f t="shared" si="32"/>
        <v>1</v>
      </c>
      <c r="CH10" s="26">
        <f t="shared" si="33"/>
        <v>1</v>
      </c>
      <c r="CI10" s="26">
        <f t="shared" si="34"/>
        <v>1</v>
      </c>
      <c r="CJ10" s="26"/>
      <c r="CK10" s="26">
        <f t="shared" si="35"/>
        <v>1</v>
      </c>
      <c r="CL10" s="26">
        <f t="shared" si="36"/>
        <v>1</v>
      </c>
      <c r="CM10" s="26">
        <f t="shared" si="37"/>
        <v>1</v>
      </c>
      <c r="CN10" s="26">
        <f t="shared" si="38"/>
        <v>1</v>
      </c>
      <c r="CO10" s="26">
        <f t="shared" si="39"/>
        <v>1</v>
      </c>
    </row>
    <row r="11" spans="1:99" ht="18" customHeight="1" x14ac:dyDescent="0.25">
      <c r="A11" s="17" t="s">
        <v>9</v>
      </c>
      <c r="B11" s="17" t="s">
        <v>10</v>
      </c>
      <c r="C11" s="17" t="s">
        <v>24</v>
      </c>
      <c r="D11" s="17" t="s">
        <v>21</v>
      </c>
      <c r="E11" s="17" t="s">
        <v>25</v>
      </c>
      <c r="F11" s="17" t="s">
        <v>19</v>
      </c>
      <c r="G11" s="17" t="s">
        <v>26</v>
      </c>
      <c r="H11" s="17" t="s">
        <v>13</v>
      </c>
      <c r="I11" s="17" t="s">
        <v>14</v>
      </c>
      <c r="J11" s="16">
        <f>+'Select Tuition Changes'!Y16</f>
        <v>0</v>
      </c>
      <c r="K11" s="16">
        <f>+'Select Tuition Changes'!Z16</f>
        <v>0</v>
      </c>
      <c r="L11" s="16">
        <f>+'Select Tuition Changes'!AA16</f>
        <v>0</v>
      </c>
      <c r="M11" s="16">
        <f>+'Select Tuition Changes'!AB16</f>
        <v>0</v>
      </c>
      <c r="N11" s="16">
        <f>+'Select Tuition Changes'!AC16</f>
        <v>0</v>
      </c>
      <c r="O11" s="16"/>
      <c r="P11" s="16">
        <f>+P13</f>
        <v>0.03</v>
      </c>
      <c r="Q11" s="27">
        <f>+'Select Tuition Changes'!AE16-'Tuition Calculations'!AL11</f>
        <v>15470</v>
      </c>
      <c r="R11" s="27">
        <f>+'Select Tuition Changes'!AF16-'Tuition Calculations'!AM11</f>
        <v>15470</v>
      </c>
      <c r="S11" s="27">
        <f>+'Select Tuition Changes'!AG16-'Tuition Calculations'!AN11</f>
        <v>15470</v>
      </c>
      <c r="T11" s="27">
        <f>+'Select Tuition Changes'!AH16-'Tuition Calculations'!AO11</f>
        <v>15470</v>
      </c>
      <c r="U11" s="27">
        <f>+'Select Tuition Changes'!AI16-'Tuition Calculations'!AP11</f>
        <v>15470</v>
      </c>
      <c r="V11" s="27">
        <f>+'Select Tuition Changes'!AJ16-'Tuition Calculations'!AQ11</f>
        <v>15470</v>
      </c>
      <c r="W11" s="27"/>
      <c r="X11" s="27">
        <f t="shared" ref="X11:AC11" si="59">+Q11</f>
        <v>15470</v>
      </c>
      <c r="Y11" s="27">
        <f t="shared" si="59"/>
        <v>15470</v>
      </c>
      <c r="Z11" s="27">
        <f t="shared" si="59"/>
        <v>15470</v>
      </c>
      <c r="AA11" s="27">
        <f t="shared" si="59"/>
        <v>15470</v>
      </c>
      <c r="AB11" s="27">
        <f t="shared" si="59"/>
        <v>15470</v>
      </c>
      <c r="AC11" s="27">
        <f t="shared" si="59"/>
        <v>15470</v>
      </c>
      <c r="AD11" s="27"/>
      <c r="AE11" s="27">
        <f t="shared" si="41"/>
        <v>0</v>
      </c>
      <c r="AF11" s="27">
        <f t="shared" si="45"/>
        <v>0</v>
      </c>
      <c r="AG11" s="27">
        <f t="shared" si="46"/>
        <v>0</v>
      </c>
      <c r="AH11" s="27">
        <f t="shared" si="47"/>
        <v>0</v>
      </c>
      <c r="AI11" s="27">
        <f t="shared" si="48"/>
        <v>0</v>
      </c>
      <c r="AJ11" s="27">
        <f t="shared" si="49"/>
        <v>0</v>
      </c>
      <c r="AK11" s="27"/>
      <c r="AL11" s="27">
        <f>ROUND($P11*'Select Tuition Changes'!AE16,0)</f>
        <v>478</v>
      </c>
      <c r="AM11" s="27">
        <f>ROUND($P11*'Select Tuition Changes'!AF16,0)</f>
        <v>478</v>
      </c>
      <c r="AN11" s="27">
        <f>ROUND($P11*'Select Tuition Changes'!AG16,0)</f>
        <v>478</v>
      </c>
      <c r="AO11" s="27">
        <f>ROUND($P11*'Select Tuition Changes'!AH16,0)</f>
        <v>478</v>
      </c>
      <c r="AP11" s="27">
        <f>ROUND($P11*'Select Tuition Changes'!AI16,0)</f>
        <v>478</v>
      </c>
      <c r="AQ11" s="27">
        <f>ROUND($P11*'Select Tuition Changes'!AJ16,0)</f>
        <v>478</v>
      </c>
      <c r="AR11" s="27"/>
      <c r="AS11" s="27">
        <f t="shared" ref="AS11:AX11" si="60">+AL11</f>
        <v>478</v>
      </c>
      <c r="AT11" s="27">
        <f t="shared" si="60"/>
        <v>478</v>
      </c>
      <c r="AU11" s="27">
        <f t="shared" si="60"/>
        <v>478</v>
      </c>
      <c r="AV11" s="27">
        <f t="shared" si="60"/>
        <v>478</v>
      </c>
      <c r="AW11" s="27">
        <f t="shared" si="60"/>
        <v>478</v>
      </c>
      <c r="AX11" s="27">
        <f t="shared" si="60"/>
        <v>478</v>
      </c>
      <c r="AY11" s="27"/>
      <c r="AZ11" s="27">
        <f t="shared" si="43"/>
        <v>0</v>
      </c>
      <c r="BA11" s="27">
        <f t="shared" si="3"/>
        <v>0</v>
      </c>
      <c r="BB11" s="27">
        <f t="shared" si="4"/>
        <v>0</v>
      </c>
      <c r="BC11" s="27">
        <f t="shared" si="5"/>
        <v>0</v>
      </c>
      <c r="BD11" s="27">
        <f t="shared" si="6"/>
        <v>0</v>
      </c>
      <c r="BE11" s="27">
        <f t="shared" si="7"/>
        <v>0</v>
      </c>
      <c r="BF11" s="28"/>
      <c r="BG11" s="29">
        <f t="shared" si="10"/>
        <v>1</v>
      </c>
      <c r="BH11" s="29">
        <f t="shared" si="11"/>
        <v>1</v>
      </c>
      <c r="BI11" s="29">
        <f t="shared" si="12"/>
        <v>1</v>
      </c>
      <c r="BJ11" s="29">
        <f t="shared" si="13"/>
        <v>1</v>
      </c>
      <c r="BK11" s="29">
        <f t="shared" si="14"/>
        <v>1</v>
      </c>
      <c r="BL11" s="29"/>
      <c r="BM11" s="29">
        <f t="shared" si="15"/>
        <v>1</v>
      </c>
      <c r="BN11" s="29">
        <f t="shared" si="16"/>
        <v>1</v>
      </c>
      <c r="BO11" s="29">
        <f t="shared" si="17"/>
        <v>1</v>
      </c>
      <c r="BP11" s="29">
        <f t="shared" si="18"/>
        <v>1</v>
      </c>
      <c r="BQ11" s="29">
        <f t="shared" si="19"/>
        <v>1</v>
      </c>
      <c r="BR11" s="29"/>
      <c r="BS11" s="29">
        <f t="shared" si="20"/>
        <v>0</v>
      </c>
      <c r="BT11" s="29">
        <f t="shared" si="21"/>
        <v>0</v>
      </c>
      <c r="BU11" s="29">
        <f t="shared" si="22"/>
        <v>0</v>
      </c>
      <c r="BV11" s="29">
        <f t="shared" si="23"/>
        <v>0</v>
      </c>
      <c r="BW11" s="29">
        <f t="shared" si="24"/>
        <v>0</v>
      </c>
      <c r="BX11" s="29"/>
      <c r="BY11" s="29">
        <f t="shared" si="25"/>
        <v>1</v>
      </c>
      <c r="BZ11" s="29">
        <f t="shared" si="26"/>
        <v>1</v>
      </c>
      <c r="CA11" s="29">
        <f t="shared" si="27"/>
        <v>1</v>
      </c>
      <c r="CB11" s="29">
        <f t="shared" si="28"/>
        <v>1</v>
      </c>
      <c r="CC11" s="29">
        <f t="shared" si="29"/>
        <v>1</v>
      </c>
      <c r="CD11" s="29"/>
      <c r="CE11" s="29">
        <f t="shared" si="30"/>
        <v>1</v>
      </c>
      <c r="CF11" s="29">
        <f t="shared" si="31"/>
        <v>1</v>
      </c>
      <c r="CG11" s="29">
        <f t="shared" si="32"/>
        <v>1</v>
      </c>
      <c r="CH11" s="29">
        <f t="shared" si="33"/>
        <v>1</v>
      </c>
      <c r="CI11" s="29">
        <f t="shared" si="34"/>
        <v>1</v>
      </c>
      <c r="CJ11" s="29"/>
      <c r="CK11" s="29">
        <f t="shared" si="35"/>
        <v>0</v>
      </c>
      <c r="CL11" s="29">
        <f t="shared" si="36"/>
        <v>0</v>
      </c>
      <c r="CM11" s="29">
        <f t="shared" si="37"/>
        <v>0</v>
      </c>
      <c r="CN11" s="29">
        <f t="shared" si="38"/>
        <v>0</v>
      </c>
      <c r="CO11" s="29">
        <f t="shared" si="39"/>
        <v>0</v>
      </c>
    </row>
    <row r="12" spans="1:99" ht="18" customHeight="1" x14ac:dyDescent="0.25">
      <c r="A12" s="17" t="s">
        <v>9</v>
      </c>
      <c r="B12" s="17" t="s">
        <v>10</v>
      </c>
      <c r="C12" s="17" t="s">
        <v>24</v>
      </c>
      <c r="D12" s="17" t="s">
        <v>21</v>
      </c>
      <c r="E12" s="17" t="s">
        <v>25</v>
      </c>
      <c r="F12" s="17" t="s">
        <v>19</v>
      </c>
      <c r="G12" s="17" t="s">
        <v>26</v>
      </c>
      <c r="H12" s="17" t="s">
        <v>15</v>
      </c>
      <c r="I12" s="17" t="s">
        <v>16</v>
      </c>
      <c r="J12" s="16">
        <f>+'Select Tuition Changes'!Y17</f>
        <v>0</v>
      </c>
      <c r="K12" s="16">
        <f>+'Select Tuition Changes'!Z17</f>
        <v>0</v>
      </c>
      <c r="L12" s="16">
        <f>+'Select Tuition Changes'!AA17</f>
        <v>0</v>
      </c>
      <c r="M12" s="16">
        <f>+'Select Tuition Changes'!AB17</f>
        <v>0</v>
      </c>
      <c r="N12" s="16">
        <f>+'Select Tuition Changes'!AC17</f>
        <v>0</v>
      </c>
      <c r="O12" s="16"/>
      <c r="P12" s="16">
        <f>+P14</f>
        <v>3.5000000000000003E-2</v>
      </c>
      <c r="Q12" s="27">
        <f>+'Select Tuition Changes'!AE17-'Tuition Calculations'!AL12</f>
        <v>27427</v>
      </c>
      <c r="R12" s="27">
        <f>+'Select Tuition Changes'!AF17-'Tuition Calculations'!AM12</f>
        <v>27427</v>
      </c>
      <c r="S12" s="27">
        <f>+'Select Tuition Changes'!AG17-'Tuition Calculations'!AN12</f>
        <v>27427</v>
      </c>
      <c r="T12" s="27">
        <f>+'Select Tuition Changes'!AH17-'Tuition Calculations'!AO12</f>
        <v>27427</v>
      </c>
      <c r="U12" s="27">
        <f>+'Select Tuition Changes'!AI17-'Tuition Calculations'!AP12</f>
        <v>27427</v>
      </c>
      <c r="V12" s="27">
        <f>+'Select Tuition Changes'!AJ17-'Tuition Calculations'!AQ12</f>
        <v>27427</v>
      </c>
      <c r="W12" s="27"/>
      <c r="X12" s="27">
        <f t="shared" ref="X12:AC12" si="61">+Q11</f>
        <v>15470</v>
      </c>
      <c r="Y12" s="27">
        <f t="shared" si="61"/>
        <v>15470</v>
      </c>
      <c r="Z12" s="27">
        <f t="shared" si="61"/>
        <v>15470</v>
      </c>
      <c r="AA12" s="27">
        <f t="shared" si="61"/>
        <v>15470</v>
      </c>
      <c r="AB12" s="27">
        <f t="shared" si="61"/>
        <v>15470</v>
      </c>
      <c r="AC12" s="27">
        <f t="shared" si="61"/>
        <v>15470</v>
      </c>
      <c r="AD12" s="27"/>
      <c r="AE12" s="27">
        <f t="shared" si="41"/>
        <v>11957</v>
      </c>
      <c r="AF12" s="27">
        <f t="shared" si="45"/>
        <v>11957</v>
      </c>
      <c r="AG12" s="27">
        <f t="shared" si="46"/>
        <v>11957</v>
      </c>
      <c r="AH12" s="27">
        <f t="shared" si="47"/>
        <v>11957</v>
      </c>
      <c r="AI12" s="27">
        <f t="shared" si="48"/>
        <v>11957</v>
      </c>
      <c r="AJ12" s="27">
        <f t="shared" si="49"/>
        <v>11957</v>
      </c>
      <c r="AK12" s="27"/>
      <c r="AL12" s="27">
        <f>ROUND($P12*'Select Tuition Changes'!AE17,0)</f>
        <v>995</v>
      </c>
      <c r="AM12" s="27">
        <f>ROUND($P12*'Select Tuition Changes'!AF17,0)</f>
        <v>995</v>
      </c>
      <c r="AN12" s="27">
        <f>ROUND($P12*'Select Tuition Changes'!AG17,0)</f>
        <v>995</v>
      </c>
      <c r="AO12" s="27">
        <f>ROUND($P12*'Select Tuition Changes'!AH17,0)</f>
        <v>995</v>
      </c>
      <c r="AP12" s="27">
        <f>ROUND($P12*'Select Tuition Changes'!AI17,0)</f>
        <v>995</v>
      </c>
      <c r="AQ12" s="27">
        <f>ROUND($P12*'Select Tuition Changes'!AJ17,0)</f>
        <v>995</v>
      </c>
      <c r="AR12" s="27"/>
      <c r="AS12" s="27">
        <f t="shared" ref="AS12:AX12" si="62">+AL11</f>
        <v>478</v>
      </c>
      <c r="AT12" s="27">
        <f t="shared" si="62"/>
        <v>478</v>
      </c>
      <c r="AU12" s="27">
        <f t="shared" si="62"/>
        <v>478</v>
      </c>
      <c r="AV12" s="27">
        <f t="shared" si="62"/>
        <v>478</v>
      </c>
      <c r="AW12" s="27">
        <f t="shared" si="62"/>
        <v>478</v>
      </c>
      <c r="AX12" s="27">
        <f t="shared" si="62"/>
        <v>478</v>
      </c>
      <c r="AY12" s="27"/>
      <c r="AZ12" s="27">
        <f t="shared" si="43"/>
        <v>517</v>
      </c>
      <c r="BA12" s="27">
        <f t="shared" si="3"/>
        <v>517</v>
      </c>
      <c r="BB12" s="27">
        <f t="shared" si="4"/>
        <v>517</v>
      </c>
      <c r="BC12" s="27">
        <f t="shared" si="5"/>
        <v>517</v>
      </c>
      <c r="BD12" s="27">
        <f t="shared" si="6"/>
        <v>517</v>
      </c>
      <c r="BE12" s="27">
        <f t="shared" si="7"/>
        <v>517</v>
      </c>
      <c r="BF12" s="28"/>
      <c r="BG12" s="29">
        <f t="shared" si="10"/>
        <v>1</v>
      </c>
      <c r="BH12" s="29">
        <f t="shared" si="11"/>
        <v>1</v>
      </c>
      <c r="BI12" s="29">
        <f t="shared" si="12"/>
        <v>1</v>
      </c>
      <c r="BJ12" s="29">
        <f t="shared" si="13"/>
        <v>1</v>
      </c>
      <c r="BK12" s="29">
        <f t="shared" si="14"/>
        <v>1</v>
      </c>
      <c r="BL12" s="29"/>
      <c r="BM12" s="29">
        <f t="shared" si="15"/>
        <v>1</v>
      </c>
      <c r="BN12" s="29">
        <f t="shared" si="16"/>
        <v>1</v>
      </c>
      <c r="BO12" s="29">
        <f t="shared" si="17"/>
        <v>1</v>
      </c>
      <c r="BP12" s="29">
        <f t="shared" si="18"/>
        <v>1</v>
      </c>
      <c r="BQ12" s="29">
        <f t="shared" si="19"/>
        <v>1</v>
      </c>
      <c r="BR12" s="29"/>
      <c r="BS12" s="29">
        <f t="shared" si="20"/>
        <v>1</v>
      </c>
      <c r="BT12" s="29">
        <f t="shared" si="21"/>
        <v>1</v>
      </c>
      <c r="BU12" s="29">
        <f t="shared" si="22"/>
        <v>1</v>
      </c>
      <c r="BV12" s="29">
        <f t="shared" si="23"/>
        <v>1</v>
      </c>
      <c r="BW12" s="29">
        <f t="shared" si="24"/>
        <v>1</v>
      </c>
      <c r="BX12" s="29"/>
      <c r="BY12" s="29">
        <f t="shared" si="25"/>
        <v>1</v>
      </c>
      <c r="BZ12" s="29">
        <f t="shared" si="26"/>
        <v>1</v>
      </c>
      <c r="CA12" s="29">
        <f t="shared" si="27"/>
        <v>1</v>
      </c>
      <c r="CB12" s="29">
        <f t="shared" si="28"/>
        <v>1</v>
      </c>
      <c r="CC12" s="29">
        <f t="shared" si="29"/>
        <v>1</v>
      </c>
      <c r="CD12" s="29"/>
      <c r="CE12" s="29">
        <f t="shared" si="30"/>
        <v>1</v>
      </c>
      <c r="CF12" s="29">
        <f t="shared" si="31"/>
        <v>1</v>
      </c>
      <c r="CG12" s="29">
        <f t="shared" si="32"/>
        <v>1</v>
      </c>
      <c r="CH12" s="29">
        <f t="shared" si="33"/>
        <v>1</v>
      </c>
      <c r="CI12" s="29">
        <f t="shared" si="34"/>
        <v>1</v>
      </c>
      <c r="CJ12" s="29"/>
      <c r="CK12" s="29">
        <f t="shared" si="35"/>
        <v>1</v>
      </c>
      <c r="CL12" s="29">
        <f t="shared" si="36"/>
        <v>1</v>
      </c>
      <c r="CM12" s="29">
        <f t="shared" si="37"/>
        <v>1</v>
      </c>
      <c r="CN12" s="29">
        <f t="shared" si="38"/>
        <v>1</v>
      </c>
      <c r="CO12" s="29">
        <f t="shared" si="39"/>
        <v>1</v>
      </c>
    </row>
    <row r="13" spans="1:99" ht="18" customHeight="1" x14ac:dyDescent="0.25">
      <c r="A13" s="13" t="s">
        <v>9</v>
      </c>
      <c r="B13" s="13" t="s">
        <v>10</v>
      </c>
      <c r="C13" s="13" t="s">
        <v>24</v>
      </c>
      <c r="D13" s="13" t="s">
        <v>21</v>
      </c>
      <c r="E13" s="13" t="s">
        <v>25</v>
      </c>
      <c r="F13" s="13" t="s">
        <v>27</v>
      </c>
      <c r="G13" s="13" t="s">
        <v>25</v>
      </c>
      <c r="H13" s="13" t="s">
        <v>13</v>
      </c>
      <c r="I13" s="13" t="s">
        <v>14</v>
      </c>
      <c r="J13" s="14">
        <f>+'Select Tuition Changes'!Y18</f>
        <v>0</v>
      </c>
      <c r="K13" s="14">
        <f>+'Select Tuition Changes'!Z18</f>
        <v>0</v>
      </c>
      <c r="L13" s="14">
        <f>+'Select Tuition Changes'!AA18</f>
        <v>0</v>
      </c>
      <c r="M13" s="14">
        <f>+'Select Tuition Changes'!AB18</f>
        <v>0</v>
      </c>
      <c r="N13" s="14">
        <f>+'Select Tuition Changes'!AC18</f>
        <v>0</v>
      </c>
      <c r="O13" s="14"/>
      <c r="P13" s="19">
        <v>0.03</v>
      </c>
      <c r="Q13" s="24">
        <f>+'Select Tuition Changes'!AE18-'Tuition Calculations'!AL13</f>
        <v>15470</v>
      </c>
      <c r="R13" s="24">
        <f>+'Select Tuition Changes'!AF18-'Tuition Calculations'!AM13</f>
        <v>15470</v>
      </c>
      <c r="S13" s="24">
        <f>+'Select Tuition Changes'!AG18-'Tuition Calculations'!AN13</f>
        <v>15470</v>
      </c>
      <c r="T13" s="24">
        <f>+'Select Tuition Changes'!AH18-'Tuition Calculations'!AO13</f>
        <v>15470</v>
      </c>
      <c r="U13" s="24">
        <f>+'Select Tuition Changes'!AI18-'Tuition Calculations'!AP13</f>
        <v>15470</v>
      </c>
      <c r="V13" s="24">
        <f>+'Select Tuition Changes'!AJ18-'Tuition Calculations'!AQ13</f>
        <v>15470</v>
      </c>
      <c r="W13" s="24"/>
      <c r="X13" s="24">
        <f t="shared" ref="X13:AC13" si="63">+Q13</f>
        <v>15470</v>
      </c>
      <c r="Y13" s="24">
        <f t="shared" si="63"/>
        <v>15470</v>
      </c>
      <c r="Z13" s="24">
        <f t="shared" si="63"/>
        <v>15470</v>
      </c>
      <c r="AA13" s="24">
        <f t="shared" si="63"/>
        <v>15470</v>
      </c>
      <c r="AB13" s="24">
        <f t="shared" si="63"/>
        <v>15470</v>
      </c>
      <c r="AC13" s="24">
        <f t="shared" si="63"/>
        <v>15470</v>
      </c>
      <c r="AD13" s="24"/>
      <c r="AE13" s="24">
        <f t="shared" si="41"/>
        <v>0</v>
      </c>
      <c r="AF13" s="20">
        <f t="shared" si="45"/>
        <v>0</v>
      </c>
      <c r="AG13" s="20">
        <f t="shared" si="46"/>
        <v>0</v>
      </c>
      <c r="AH13" s="20">
        <f t="shared" si="47"/>
        <v>0</v>
      </c>
      <c r="AI13" s="20">
        <f t="shared" si="48"/>
        <v>0</v>
      </c>
      <c r="AJ13" s="20">
        <f t="shared" si="49"/>
        <v>0</v>
      </c>
      <c r="AL13" s="20">
        <f>ROUND($P13*'Select Tuition Changes'!AE18,0)</f>
        <v>478</v>
      </c>
      <c r="AM13" s="20">
        <f>ROUND($P13*'Select Tuition Changes'!AF18,0)</f>
        <v>478</v>
      </c>
      <c r="AN13" s="20">
        <f>ROUND($P13*'Select Tuition Changes'!AG18,0)</f>
        <v>478</v>
      </c>
      <c r="AO13" s="20">
        <f>ROUND($P13*'Select Tuition Changes'!AH18,0)</f>
        <v>478</v>
      </c>
      <c r="AP13" s="20">
        <f>ROUND($P13*'Select Tuition Changes'!AI18,0)</f>
        <v>478</v>
      </c>
      <c r="AQ13" s="20">
        <f>ROUND($P13*'Select Tuition Changes'!AJ18,0)</f>
        <v>478</v>
      </c>
      <c r="AS13" s="24">
        <f t="shared" ref="AS13:AX13" si="64">+AL13</f>
        <v>478</v>
      </c>
      <c r="AT13" s="24">
        <f t="shared" si="64"/>
        <v>478</v>
      </c>
      <c r="AU13" s="24">
        <f t="shared" si="64"/>
        <v>478</v>
      </c>
      <c r="AV13" s="24">
        <f t="shared" si="64"/>
        <v>478</v>
      </c>
      <c r="AW13" s="24">
        <f t="shared" si="64"/>
        <v>478</v>
      </c>
      <c r="AX13" s="24">
        <f t="shared" si="64"/>
        <v>478</v>
      </c>
      <c r="AZ13" s="24">
        <f t="shared" si="43"/>
        <v>0</v>
      </c>
      <c r="BA13" s="20">
        <f t="shared" si="3"/>
        <v>0</v>
      </c>
      <c r="BB13" s="20">
        <f t="shared" si="4"/>
        <v>0</v>
      </c>
      <c r="BC13" s="20">
        <f t="shared" si="5"/>
        <v>0</v>
      </c>
      <c r="BD13" s="20">
        <f t="shared" si="6"/>
        <v>0</v>
      </c>
      <c r="BE13" s="20">
        <f t="shared" si="7"/>
        <v>0</v>
      </c>
      <c r="BG13" s="26">
        <f t="shared" si="10"/>
        <v>1</v>
      </c>
      <c r="BH13" s="26">
        <f t="shared" si="11"/>
        <v>1</v>
      </c>
      <c r="BI13" s="26">
        <f t="shared" si="12"/>
        <v>1</v>
      </c>
      <c r="BJ13" s="26">
        <f t="shared" si="13"/>
        <v>1</v>
      </c>
      <c r="BK13" s="26">
        <f t="shared" si="14"/>
        <v>1</v>
      </c>
      <c r="BL13" s="26"/>
      <c r="BM13" s="26">
        <f t="shared" si="15"/>
        <v>1</v>
      </c>
      <c r="BN13" s="26">
        <f t="shared" si="16"/>
        <v>1</v>
      </c>
      <c r="BO13" s="26">
        <f t="shared" si="17"/>
        <v>1</v>
      </c>
      <c r="BP13" s="26">
        <f t="shared" si="18"/>
        <v>1</v>
      </c>
      <c r="BQ13" s="26">
        <f t="shared" si="19"/>
        <v>1</v>
      </c>
      <c r="BR13" s="26"/>
      <c r="BS13" s="26">
        <f t="shared" si="20"/>
        <v>0</v>
      </c>
      <c r="BT13" s="26">
        <f t="shared" si="21"/>
        <v>0</v>
      </c>
      <c r="BU13" s="26">
        <f t="shared" si="22"/>
        <v>0</v>
      </c>
      <c r="BV13" s="26">
        <f t="shared" si="23"/>
        <v>0</v>
      </c>
      <c r="BW13" s="26">
        <f t="shared" si="24"/>
        <v>0</v>
      </c>
      <c r="BX13" s="26"/>
      <c r="BY13" s="26">
        <f t="shared" si="25"/>
        <v>1</v>
      </c>
      <c r="BZ13" s="26">
        <f t="shared" si="26"/>
        <v>1</v>
      </c>
      <c r="CA13" s="26">
        <f t="shared" si="27"/>
        <v>1</v>
      </c>
      <c r="CB13" s="26">
        <f t="shared" si="28"/>
        <v>1</v>
      </c>
      <c r="CC13" s="26">
        <f t="shared" si="29"/>
        <v>1</v>
      </c>
      <c r="CD13" s="26"/>
      <c r="CE13" s="26">
        <f t="shared" si="30"/>
        <v>1</v>
      </c>
      <c r="CF13" s="26">
        <f t="shared" si="31"/>
        <v>1</v>
      </c>
      <c r="CG13" s="26">
        <f t="shared" si="32"/>
        <v>1</v>
      </c>
      <c r="CH13" s="26">
        <f t="shared" si="33"/>
        <v>1</v>
      </c>
      <c r="CI13" s="26">
        <f t="shared" si="34"/>
        <v>1</v>
      </c>
      <c r="CJ13" s="26"/>
      <c r="CK13" s="26">
        <f t="shared" si="35"/>
        <v>0</v>
      </c>
      <c r="CL13" s="26">
        <f t="shared" si="36"/>
        <v>0</v>
      </c>
      <c r="CM13" s="26">
        <f t="shared" si="37"/>
        <v>0</v>
      </c>
      <c r="CN13" s="26">
        <f t="shared" si="38"/>
        <v>0</v>
      </c>
      <c r="CO13" s="26">
        <f t="shared" si="39"/>
        <v>0</v>
      </c>
    </row>
    <row r="14" spans="1:99" ht="18" customHeight="1" x14ac:dyDescent="0.25">
      <c r="A14" s="13" t="s">
        <v>9</v>
      </c>
      <c r="B14" s="13" t="s">
        <v>10</v>
      </c>
      <c r="C14" s="13" t="s">
        <v>24</v>
      </c>
      <c r="D14" s="13" t="s">
        <v>21</v>
      </c>
      <c r="E14" s="13" t="s">
        <v>25</v>
      </c>
      <c r="F14" s="13" t="s">
        <v>27</v>
      </c>
      <c r="G14" s="13" t="s">
        <v>25</v>
      </c>
      <c r="H14" s="13" t="s">
        <v>15</v>
      </c>
      <c r="I14" s="13" t="s">
        <v>16</v>
      </c>
      <c r="J14" s="14">
        <f>+'Select Tuition Changes'!Y19</f>
        <v>0</v>
      </c>
      <c r="K14" s="14">
        <f>+'Select Tuition Changes'!Z19</f>
        <v>0</v>
      </c>
      <c r="L14" s="14">
        <f>+'Select Tuition Changes'!AA19</f>
        <v>0</v>
      </c>
      <c r="M14" s="14">
        <f>+'Select Tuition Changes'!AB19</f>
        <v>0</v>
      </c>
      <c r="N14" s="14">
        <f>+'Select Tuition Changes'!AC19</f>
        <v>0</v>
      </c>
      <c r="O14" s="14"/>
      <c r="P14" s="19">
        <v>3.5000000000000003E-2</v>
      </c>
      <c r="Q14" s="24">
        <f>+'Select Tuition Changes'!AE19-'Tuition Calculations'!AL14</f>
        <v>27427</v>
      </c>
      <c r="R14" s="24">
        <f>+'Select Tuition Changes'!AF19-'Tuition Calculations'!AM14</f>
        <v>27427</v>
      </c>
      <c r="S14" s="24">
        <f>+'Select Tuition Changes'!AG19-'Tuition Calculations'!AN14</f>
        <v>27427</v>
      </c>
      <c r="T14" s="24">
        <f>+'Select Tuition Changes'!AH19-'Tuition Calculations'!AO14</f>
        <v>27427</v>
      </c>
      <c r="U14" s="24">
        <f>+'Select Tuition Changes'!AI19-'Tuition Calculations'!AP14</f>
        <v>27427</v>
      </c>
      <c r="V14" s="24">
        <f>+'Select Tuition Changes'!AJ19-'Tuition Calculations'!AQ14</f>
        <v>27427</v>
      </c>
      <c r="W14" s="24"/>
      <c r="X14" s="24">
        <f t="shared" ref="X14:AC14" si="65">+Q13</f>
        <v>15470</v>
      </c>
      <c r="Y14" s="24">
        <f t="shared" si="65"/>
        <v>15470</v>
      </c>
      <c r="Z14" s="24">
        <f t="shared" si="65"/>
        <v>15470</v>
      </c>
      <c r="AA14" s="24">
        <f t="shared" si="65"/>
        <v>15470</v>
      </c>
      <c r="AB14" s="24">
        <f t="shared" si="65"/>
        <v>15470</v>
      </c>
      <c r="AC14" s="24">
        <f t="shared" si="65"/>
        <v>15470</v>
      </c>
      <c r="AD14" s="24"/>
      <c r="AE14" s="24">
        <f t="shared" si="41"/>
        <v>11957</v>
      </c>
      <c r="AF14" s="20">
        <f t="shared" si="45"/>
        <v>11957</v>
      </c>
      <c r="AG14" s="20">
        <f t="shared" si="46"/>
        <v>11957</v>
      </c>
      <c r="AH14" s="20">
        <f t="shared" si="47"/>
        <v>11957</v>
      </c>
      <c r="AI14" s="20">
        <f t="shared" si="48"/>
        <v>11957</v>
      </c>
      <c r="AJ14" s="20">
        <f t="shared" si="49"/>
        <v>11957</v>
      </c>
      <c r="AL14" s="20">
        <f>ROUND($P14*'Select Tuition Changes'!AE19,0)</f>
        <v>995</v>
      </c>
      <c r="AM14" s="20">
        <f>ROUND($P14*'Select Tuition Changes'!AF19,0)</f>
        <v>995</v>
      </c>
      <c r="AN14" s="20">
        <f>ROUND($P14*'Select Tuition Changes'!AG19,0)</f>
        <v>995</v>
      </c>
      <c r="AO14" s="20">
        <f>ROUND($P14*'Select Tuition Changes'!AH19,0)</f>
        <v>995</v>
      </c>
      <c r="AP14" s="20">
        <f>ROUND($P14*'Select Tuition Changes'!AI19,0)</f>
        <v>995</v>
      </c>
      <c r="AQ14" s="20">
        <f>ROUND($P14*'Select Tuition Changes'!AJ19,0)</f>
        <v>995</v>
      </c>
      <c r="AS14" s="24">
        <f t="shared" ref="AS14:AX14" si="66">+AL13</f>
        <v>478</v>
      </c>
      <c r="AT14" s="24">
        <f t="shared" si="66"/>
        <v>478</v>
      </c>
      <c r="AU14" s="24">
        <f t="shared" si="66"/>
        <v>478</v>
      </c>
      <c r="AV14" s="24">
        <f t="shared" si="66"/>
        <v>478</v>
      </c>
      <c r="AW14" s="24">
        <f t="shared" si="66"/>
        <v>478</v>
      </c>
      <c r="AX14" s="24">
        <f t="shared" si="66"/>
        <v>478</v>
      </c>
      <c r="AZ14" s="24">
        <f t="shared" si="43"/>
        <v>517</v>
      </c>
      <c r="BA14" s="20">
        <f t="shared" si="3"/>
        <v>517</v>
      </c>
      <c r="BB14" s="20">
        <f t="shared" si="4"/>
        <v>517</v>
      </c>
      <c r="BC14" s="20">
        <f t="shared" si="5"/>
        <v>517</v>
      </c>
      <c r="BD14" s="20">
        <f t="shared" si="6"/>
        <v>517</v>
      </c>
      <c r="BE14" s="20">
        <f t="shared" si="7"/>
        <v>517</v>
      </c>
      <c r="BG14" s="26">
        <f t="shared" si="10"/>
        <v>1</v>
      </c>
      <c r="BH14" s="26">
        <f t="shared" si="11"/>
        <v>1</v>
      </c>
      <c r="BI14" s="26">
        <f t="shared" si="12"/>
        <v>1</v>
      </c>
      <c r="BJ14" s="26">
        <f t="shared" si="13"/>
        <v>1</v>
      </c>
      <c r="BK14" s="26">
        <f t="shared" si="14"/>
        <v>1</v>
      </c>
      <c r="BL14" s="26"/>
      <c r="BM14" s="26">
        <f t="shared" si="15"/>
        <v>1</v>
      </c>
      <c r="BN14" s="26">
        <f t="shared" si="16"/>
        <v>1</v>
      </c>
      <c r="BO14" s="26">
        <f t="shared" si="17"/>
        <v>1</v>
      </c>
      <c r="BP14" s="26">
        <f t="shared" si="18"/>
        <v>1</v>
      </c>
      <c r="BQ14" s="26">
        <f t="shared" si="19"/>
        <v>1</v>
      </c>
      <c r="BR14" s="26"/>
      <c r="BS14" s="26">
        <f t="shared" si="20"/>
        <v>1</v>
      </c>
      <c r="BT14" s="26">
        <f t="shared" si="21"/>
        <v>1</v>
      </c>
      <c r="BU14" s="26">
        <f t="shared" si="22"/>
        <v>1</v>
      </c>
      <c r="BV14" s="26">
        <f t="shared" si="23"/>
        <v>1</v>
      </c>
      <c r="BW14" s="26">
        <f t="shared" si="24"/>
        <v>1</v>
      </c>
      <c r="BX14" s="26"/>
      <c r="BY14" s="26">
        <f t="shared" si="25"/>
        <v>1</v>
      </c>
      <c r="BZ14" s="26">
        <f t="shared" si="26"/>
        <v>1</v>
      </c>
      <c r="CA14" s="26">
        <f t="shared" si="27"/>
        <v>1</v>
      </c>
      <c r="CB14" s="26">
        <f t="shared" si="28"/>
        <v>1</v>
      </c>
      <c r="CC14" s="26">
        <f t="shared" si="29"/>
        <v>1</v>
      </c>
      <c r="CD14" s="26"/>
      <c r="CE14" s="26">
        <f t="shared" si="30"/>
        <v>1</v>
      </c>
      <c r="CF14" s="26">
        <f t="shared" si="31"/>
        <v>1</v>
      </c>
      <c r="CG14" s="26">
        <f t="shared" si="32"/>
        <v>1</v>
      </c>
      <c r="CH14" s="26">
        <f t="shared" si="33"/>
        <v>1</v>
      </c>
      <c r="CI14" s="26">
        <f t="shared" si="34"/>
        <v>1</v>
      </c>
      <c r="CJ14" s="26"/>
      <c r="CK14" s="26">
        <f t="shared" si="35"/>
        <v>1</v>
      </c>
      <c r="CL14" s="26">
        <f t="shared" si="36"/>
        <v>1</v>
      </c>
      <c r="CM14" s="26">
        <f t="shared" si="37"/>
        <v>1</v>
      </c>
      <c r="CN14" s="26">
        <f t="shared" si="38"/>
        <v>1</v>
      </c>
      <c r="CO14" s="26">
        <f t="shared" si="39"/>
        <v>1</v>
      </c>
    </row>
    <row r="15" spans="1:99" ht="18" customHeight="1" x14ac:dyDescent="0.25">
      <c r="A15" s="13" t="s">
        <v>9</v>
      </c>
      <c r="B15" s="13" t="s">
        <v>10</v>
      </c>
      <c r="C15" s="13" t="s">
        <v>28</v>
      </c>
      <c r="D15" s="13" t="s">
        <v>27</v>
      </c>
      <c r="E15" s="13" t="s">
        <v>29</v>
      </c>
      <c r="F15" s="13" t="s">
        <v>30</v>
      </c>
      <c r="G15" s="13" t="s">
        <v>31</v>
      </c>
      <c r="H15" s="13" t="s">
        <v>13</v>
      </c>
      <c r="I15" s="13" t="s">
        <v>14</v>
      </c>
      <c r="J15" s="14">
        <f>+'Select Tuition Changes'!Y20</f>
        <v>0</v>
      </c>
      <c r="K15" s="14">
        <f>+'Select Tuition Changes'!Z20</f>
        <v>0</v>
      </c>
      <c r="L15" s="14">
        <f>+'Select Tuition Changes'!AA20</f>
        <v>0</v>
      </c>
      <c r="M15" s="14">
        <f>+'Select Tuition Changes'!AB20</f>
        <v>0</v>
      </c>
      <c r="N15" s="14">
        <f>+'Select Tuition Changes'!AC20</f>
        <v>0</v>
      </c>
      <c r="O15" s="14"/>
      <c r="P15" s="19">
        <v>0.03</v>
      </c>
      <c r="Q15" s="24">
        <f>+'Select Tuition Changes'!AE20-'Tuition Calculations'!AL15</f>
        <v>15126</v>
      </c>
      <c r="R15" s="24">
        <f>+'Select Tuition Changes'!AF20-'Tuition Calculations'!AM15</f>
        <v>15126</v>
      </c>
      <c r="S15" s="24">
        <f>+'Select Tuition Changes'!AG20-'Tuition Calculations'!AN15</f>
        <v>15126</v>
      </c>
      <c r="T15" s="24">
        <f>+'Select Tuition Changes'!AH20-'Tuition Calculations'!AO15</f>
        <v>15126</v>
      </c>
      <c r="U15" s="24">
        <f>+'Select Tuition Changes'!AI20-'Tuition Calculations'!AP15</f>
        <v>15126</v>
      </c>
      <c r="V15" s="24">
        <f>+'Select Tuition Changes'!AJ20-'Tuition Calculations'!AQ15</f>
        <v>15126</v>
      </c>
      <c r="W15" s="24"/>
      <c r="X15" s="24">
        <f t="shared" ref="X15:AC15" si="67">+Q15</f>
        <v>15126</v>
      </c>
      <c r="Y15" s="24">
        <f t="shared" si="67"/>
        <v>15126</v>
      </c>
      <c r="Z15" s="24">
        <f t="shared" si="67"/>
        <v>15126</v>
      </c>
      <c r="AA15" s="24">
        <f t="shared" si="67"/>
        <v>15126</v>
      </c>
      <c r="AB15" s="24">
        <f t="shared" si="67"/>
        <v>15126</v>
      </c>
      <c r="AC15" s="24">
        <f t="shared" si="67"/>
        <v>15126</v>
      </c>
      <c r="AD15" s="24"/>
      <c r="AE15" s="24">
        <f t="shared" si="41"/>
        <v>0</v>
      </c>
      <c r="AF15" s="20">
        <f t="shared" si="45"/>
        <v>0</v>
      </c>
      <c r="AG15" s="20">
        <f t="shared" si="46"/>
        <v>0</v>
      </c>
      <c r="AH15" s="20">
        <f t="shared" si="47"/>
        <v>0</v>
      </c>
      <c r="AI15" s="20">
        <f t="shared" si="48"/>
        <v>0</v>
      </c>
      <c r="AJ15" s="20">
        <f t="shared" si="49"/>
        <v>0</v>
      </c>
      <c r="AL15" s="20">
        <f>ROUND($P15*'Select Tuition Changes'!AE20,0)</f>
        <v>468</v>
      </c>
      <c r="AM15" s="20">
        <f>ROUND($P15*'Select Tuition Changes'!AF20,0)</f>
        <v>468</v>
      </c>
      <c r="AN15" s="20">
        <f>ROUND($P15*'Select Tuition Changes'!AG20,0)</f>
        <v>468</v>
      </c>
      <c r="AO15" s="20">
        <f>ROUND($P15*'Select Tuition Changes'!AH20,0)</f>
        <v>468</v>
      </c>
      <c r="AP15" s="20">
        <f>ROUND($P15*'Select Tuition Changes'!AI20,0)</f>
        <v>468</v>
      </c>
      <c r="AQ15" s="20">
        <f>ROUND($P15*'Select Tuition Changes'!AJ20,0)</f>
        <v>468</v>
      </c>
      <c r="AS15" s="24">
        <f t="shared" ref="AS15:AX15" si="68">+AL15</f>
        <v>468</v>
      </c>
      <c r="AT15" s="24">
        <f t="shared" si="68"/>
        <v>468</v>
      </c>
      <c r="AU15" s="24">
        <f t="shared" si="68"/>
        <v>468</v>
      </c>
      <c r="AV15" s="24">
        <f t="shared" si="68"/>
        <v>468</v>
      </c>
      <c r="AW15" s="24">
        <f t="shared" si="68"/>
        <v>468</v>
      </c>
      <c r="AX15" s="24">
        <f t="shared" si="68"/>
        <v>468</v>
      </c>
      <c r="AZ15" s="24">
        <f t="shared" si="43"/>
        <v>0</v>
      </c>
      <c r="BA15" s="20">
        <f t="shared" si="3"/>
        <v>0</v>
      </c>
      <c r="BB15" s="20">
        <f t="shared" si="4"/>
        <v>0</v>
      </c>
      <c r="BC15" s="20">
        <f t="shared" si="5"/>
        <v>0</v>
      </c>
      <c r="BD15" s="20">
        <f t="shared" si="6"/>
        <v>0</v>
      </c>
      <c r="BE15" s="20">
        <f t="shared" si="7"/>
        <v>0</v>
      </c>
      <c r="BG15" s="26">
        <f t="shared" si="10"/>
        <v>1</v>
      </c>
      <c r="BH15" s="26">
        <f t="shared" si="11"/>
        <v>1</v>
      </c>
      <c r="BI15" s="26">
        <f t="shared" si="12"/>
        <v>1</v>
      </c>
      <c r="BJ15" s="26">
        <f t="shared" si="13"/>
        <v>1</v>
      </c>
      <c r="BK15" s="26">
        <f t="shared" si="14"/>
        <v>1</v>
      </c>
      <c r="BL15" s="26"/>
      <c r="BM15" s="26">
        <f t="shared" si="15"/>
        <v>1</v>
      </c>
      <c r="BN15" s="26">
        <f t="shared" si="16"/>
        <v>1</v>
      </c>
      <c r="BO15" s="26">
        <f t="shared" si="17"/>
        <v>1</v>
      </c>
      <c r="BP15" s="26">
        <f t="shared" si="18"/>
        <v>1</v>
      </c>
      <c r="BQ15" s="26">
        <f t="shared" si="19"/>
        <v>1</v>
      </c>
      <c r="BR15" s="26"/>
      <c r="BS15" s="26">
        <f t="shared" si="20"/>
        <v>0</v>
      </c>
      <c r="BT15" s="26">
        <f t="shared" si="21"/>
        <v>0</v>
      </c>
      <c r="BU15" s="26">
        <f t="shared" si="22"/>
        <v>0</v>
      </c>
      <c r="BV15" s="26">
        <f t="shared" si="23"/>
        <v>0</v>
      </c>
      <c r="BW15" s="26">
        <f t="shared" si="24"/>
        <v>0</v>
      </c>
      <c r="BX15" s="26"/>
      <c r="BY15" s="26">
        <f t="shared" si="25"/>
        <v>1</v>
      </c>
      <c r="BZ15" s="26">
        <f t="shared" si="26"/>
        <v>1</v>
      </c>
      <c r="CA15" s="26">
        <f t="shared" si="27"/>
        <v>1</v>
      </c>
      <c r="CB15" s="26">
        <f t="shared" si="28"/>
        <v>1</v>
      </c>
      <c r="CC15" s="26">
        <f t="shared" si="29"/>
        <v>1</v>
      </c>
      <c r="CD15" s="26"/>
      <c r="CE15" s="26">
        <f t="shared" si="30"/>
        <v>1</v>
      </c>
      <c r="CF15" s="26">
        <f t="shared" si="31"/>
        <v>1</v>
      </c>
      <c r="CG15" s="26">
        <f t="shared" si="32"/>
        <v>1</v>
      </c>
      <c r="CH15" s="26">
        <f t="shared" si="33"/>
        <v>1</v>
      </c>
      <c r="CI15" s="26">
        <f t="shared" si="34"/>
        <v>1</v>
      </c>
      <c r="CJ15" s="26"/>
      <c r="CK15" s="26">
        <f t="shared" si="35"/>
        <v>0</v>
      </c>
      <c r="CL15" s="26">
        <f t="shared" si="36"/>
        <v>0</v>
      </c>
      <c r="CM15" s="26">
        <f t="shared" si="37"/>
        <v>0</v>
      </c>
      <c r="CN15" s="26">
        <f t="shared" si="38"/>
        <v>0</v>
      </c>
      <c r="CO15" s="26">
        <f t="shared" si="39"/>
        <v>0</v>
      </c>
    </row>
    <row r="16" spans="1:99" ht="18" customHeight="1" x14ac:dyDescent="0.25">
      <c r="A16" s="13" t="s">
        <v>9</v>
      </c>
      <c r="B16" s="13" t="s">
        <v>10</v>
      </c>
      <c r="C16" s="13" t="s">
        <v>28</v>
      </c>
      <c r="D16" s="13" t="s">
        <v>27</v>
      </c>
      <c r="E16" s="13" t="s">
        <v>29</v>
      </c>
      <c r="F16" s="13" t="s">
        <v>30</v>
      </c>
      <c r="G16" s="13" t="s">
        <v>31</v>
      </c>
      <c r="H16" s="13" t="s">
        <v>15</v>
      </c>
      <c r="I16" s="13" t="s">
        <v>16</v>
      </c>
      <c r="J16" s="14">
        <f>+'Select Tuition Changes'!Y21</f>
        <v>0</v>
      </c>
      <c r="K16" s="14">
        <f>+'Select Tuition Changes'!Z21</f>
        <v>0</v>
      </c>
      <c r="L16" s="14">
        <f>+'Select Tuition Changes'!AA21</f>
        <v>0</v>
      </c>
      <c r="M16" s="14">
        <f>+'Select Tuition Changes'!AB21</f>
        <v>0</v>
      </c>
      <c r="N16" s="14">
        <f>+'Select Tuition Changes'!AC21</f>
        <v>0</v>
      </c>
      <c r="O16" s="14"/>
      <c r="P16" s="19">
        <v>3.5000000000000003E-2</v>
      </c>
      <c r="Q16" s="24">
        <f>+'Select Tuition Changes'!AE21-'Tuition Calculations'!AL16</f>
        <v>26863</v>
      </c>
      <c r="R16" s="24">
        <f>+'Select Tuition Changes'!AF21-'Tuition Calculations'!AM16</f>
        <v>26863</v>
      </c>
      <c r="S16" s="24">
        <f>+'Select Tuition Changes'!AG21-'Tuition Calculations'!AN16</f>
        <v>26863</v>
      </c>
      <c r="T16" s="24">
        <f>+'Select Tuition Changes'!AH21-'Tuition Calculations'!AO16</f>
        <v>26863</v>
      </c>
      <c r="U16" s="24">
        <f>+'Select Tuition Changes'!AI21-'Tuition Calculations'!AP16</f>
        <v>26863</v>
      </c>
      <c r="V16" s="24">
        <f>+'Select Tuition Changes'!AJ21-'Tuition Calculations'!AQ16</f>
        <v>26863</v>
      </c>
      <c r="W16" s="24"/>
      <c r="X16" s="24">
        <f t="shared" ref="X16:AC16" si="69">+Q15</f>
        <v>15126</v>
      </c>
      <c r="Y16" s="24">
        <f t="shared" si="69"/>
        <v>15126</v>
      </c>
      <c r="Z16" s="24">
        <f t="shared" si="69"/>
        <v>15126</v>
      </c>
      <c r="AA16" s="24">
        <f t="shared" si="69"/>
        <v>15126</v>
      </c>
      <c r="AB16" s="24">
        <f t="shared" si="69"/>
        <v>15126</v>
      </c>
      <c r="AC16" s="24">
        <f t="shared" si="69"/>
        <v>15126</v>
      </c>
      <c r="AD16" s="24"/>
      <c r="AE16" s="24">
        <f t="shared" si="41"/>
        <v>11737</v>
      </c>
      <c r="AF16" s="20">
        <f t="shared" si="45"/>
        <v>11737</v>
      </c>
      <c r="AG16" s="20">
        <f t="shared" si="46"/>
        <v>11737</v>
      </c>
      <c r="AH16" s="20">
        <f t="shared" si="47"/>
        <v>11737</v>
      </c>
      <c r="AI16" s="20">
        <f t="shared" si="48"/>
        <v>11737</v>
      </c>
      <c r="AJ16" s="20">
        <f t="shared" si="49"/>
        <v>11737</v>
      </c>
      <c r="AL16" s="20">
        <f>ROUND($P16*'Select Tuition Changes'!AE21,0)</f>
        <v>974</v>
      </c>
      <c r="AM16" s="20">
        <f>ROUND($P16*'Select Tuition Changes'!AF21,0)</f>
        <v>974</v>
      </c>
      <c r="AN16" s="20">
        <f>ROUND($P16*'Select Tuition Changes'!AG21,0)</f>
        <v>974</v>
      </c>
      <c r="AO16" s="20">
        <f>ROUND($P16*'Select Tuition Changes'!AH21,0)</f>
        <v>974</v>
      </c>
      <c r="AP16" s="20">
        <f>ROUND($P16*'Select Tuition Changes'!AI21,0)</f>
        <v>974</v>
      </c>
      <c r="AQ16" s="20">
        <f>ROUND($P16*'Select Tuition Changes'!AJ21,0)</f>
        <v>974</v>
      </c>
      <c r="AS16" s="24">
        <f t="shared" ref="AS16:AX16" si="70">+AL15</f>
        <v>468</v>
      </c>
      <c r="AT16" s="24">
        <f t="shared" si="70"/>
        <v>468</v>
      </c>
      <c r="AU16" s="24">
        <f t="shared" si="70"/>
        <v>468</v>
      </c>
      <c r="AV16" s="24">
        <f t="shared" si="70"/>
        <v>468</v>
      </c>
      <c r="AW16" s="24">
        <f t="shared" si="70"/>
        <v>468</v>
      </c>
      <c r="AX16" s="24">
        <f t="shared" si="70"/>
        <v>468</v>
      </c>
      <c r="AZ16" s="24">
        <f t="shared" si="43"/>
        <v>506</v>
      </c>
      <c r="BA16" s="20">
        <f t="shared" si="3"/>
        <v>506</v>
      </c>
      <c r="BB16" s="20">
        <f t="shared" si="4"/>
        <v>506</v>
      </c>
      <c r="BC16" s="20">
        <f t="shared" si="5"/>
        <v>506</v>
      </c>
      <c r="BD16" s="20">
        <f t="shared" si="6"/>
        <v>506</v>
      </c>
      <c r="BE16" s="20">
        <f t="shared" si="7"/>
        <v>506</v>
      </c>
      <c r="BG16" s="26">
        <f t="shared" si="10"/>
        <v>1</v>
      </c>
      <c r="BH16" s="26">
        <f t="shared" si="11"/>
        <v>1</v>
      </c>
      <c r="BI16" s="26">
        <f t="shared" si="12"/>
        <v>1</v>
      </c>
      <c r="BJ16" s="26">
        <f t="shared" si="13"/>
        <v>1</v>
      </c>
      <c r="BK16" s="26">
        <f t="shared" si="14"/>
        <v>1</v>
      </c>
      <c r="BL16" s="26"/>
      <c r="BM16" s="26">
        <f t="shared" si="15"/>
        <v>1</v>
      </c>
      <c r="BN16" s="26">
        <f t="shared" si="16"/>
        <v>1</v>
      </c>
      <c r="BO16" s="26">
        <f t="shared" si="17"/>
        <v>1</v>
      </c>
      <c r="BP16" s="26">
        <f t="shared" si="18"/>
        <v>1</v>
      </c>
      <c r="BQ16" s="26">
        <f t="shared" si="19"/>
        <v>1</v>
      </c>
      <c r="BR16" s="26"/>
      <c r="BS16" s="26">
        <f t="shared" si="20"/>
        <v>1</v>
      </c>
      <c r="BT16" s="26">
        <f t="shared" si="21"/>
        <v>1</v>
      </c>
      <c r="BU16" s="26">
        <f t="shared" si="22"/>
        <v>1</v>
      </c>
      <c r="BV16" s="26">
        <f t="shared" si="23"/>
        <v>1</v>
      </c>
      <c r="BW16" s="26">
        <f t="shared" si="24"/>
        <v>1</v>
      </c>
      <c r="BX16" s="26"/>
      <c r="BY16" s="26">
        <f t="shared" si="25"/>
        <v>1</v>
      </c>
      <c r="BZ16" s="26">
        <f t="shared" si="26"/>
        <v>1</v>
      </c>
      <c r="CA16" s="26">
        <f t="shared" si="27"/>
        <v>1</v>
      </c>
      <c r="CB16" s="26">
        <f t="shared" si="28"/>
        <v>1</v>
      </c>
      <c r="CC16" s="26">
        <f t="shared" si="29"/>
        <v>1</v>
      </c>
      <c r="CD16" s="26"/>
      <c r="CE16" s="26">
        <f t="shared" si="30"/>
        <v>1</v>
      </c>
      <c r="CF16" s="26">
        <f t="shared" si="31"/>
        <v>1</v>
      </c>
      <c r="CG16" s="26">
        <f t="shared" si="32"/>
        <v>1</v>
      </c>
      <c r="CH16" s="26">
        <f t="shared" si="33"/>
        <v>1</v>
      </c>
      <c r="CI16" s="26">
        <f t="shared" si="34"/>
        <v>1</v>
      </c>
      <c r="CJ16" s="26"/>
      <c r="CK16" s="26">
        <f t="shared" si="35"/>
        <v>1</v>
      </c>
      <c r="CL16" s="26">
        <f t="shared" si="36"/>
        <v>1</v>
      </c>
      <c r="CM16" s="26">
        <f t="shared" si="37"/>
        <v>1</v>
      </c>
      <c r="CN16" s="26">
        <f t="shared" si="38"/>
        <v>1</v>
      </c>
      <c r="CO16" s="26">
        <f t="shared" si="39"/>
        <v>1</v>
      </c>
    </row>
    <row r="17" spans="1:93" ht="18" customHeight="1" x14ac:dyDescent="0.25">
      <c r="A17" s="13" t="s">
        <v>9</v>
      </c>
      <c r="B17" s="13" t="s">
        <v>10</v>
      </c>
      <c r="C17" s="13" t="s">
        <v>32</v>
      </c>
      <c r="D17" s="13" t="s">
        <v>24</v>
      </c>
      <c r="E17" s="13" t="s">
        <v>33</v>
      </c>
      <c r="F17" s="13" t="s">
        <v>34</v>
      </c>
      <c r="G17" s="13" t="s">
        <v>35</v>
      </c>
      <c r="H17" s="13" t="s">
        <v>13</v>
      </c>
      <c r="I17" s="13" t="s">
        <v>14</v>
      </c>
      <c r="J17" s="14">
        <f>+'Select Tuition Changes'!Y22</f>
        <v>0</v>
      </c>
      <c r="K17" s="14">
        <f>+'Select Tuition Changes'!Z22</f>
        <v>0</v>
      </c>
      <c r="L17" s="14">
        <f>+'Select Tuition Changes'!AA22</f>
        <v>0</v>
      </c>
      <c r="M17" s="14">
        <f>+'Select Tuition Changes'!AB22</f>
        <v>0</v>
      </c>
      <c r="N17" s="14">
        <f>+'Select Tuition Changes'!AC22</f>
        <v>0</v>
      </c>
      <c r="O17" s="14"/>
      <c r="P17" s="19">
        <v>0.03</v>
      </c>
      <c r="Q17" s="24">
        <f>+'Select Tuition Changes'!AE22-'Tuition Calculations'!AL17</f>
        <v>14565</v>
      </c>
      <c r="R17" s="24">
        <f>+'Select Tuition Changes'!AF22-'Tuition Calculations'!AM17</f>
        <v>14565</v>
      </c>
      <c r="S17" s="24">
        <f>+'Select Tuition Changes'!AG22-'Tuition Calculations'!AN17</f>
        <v>14565</v>
      </c>
      <c r="T17" s="24">
        <f>+'Select Tuition Changes'!AH22-'Tuition Calculations'!AO17</f>
        <v>14565</v>
      </c>
      <c r="U17" s="24">
        <f>+'Select Tuition Changes'!AI22-'Tuition Calculations'!AP17</f>
        <v>14565</v>
      </c>
      <c r="V17" s="24">
        <f>+'Select Tuition Changes'!AJ22-'Tuition Calculations'!AQ17</f>
        <v>14565</v>
      </c>
      <c r="W17" s="24"/>
      <c r="X17" s="24">
        <f t="shared" ref="X17:AC17" si="71">+Q17</f>
        <v>14565</v>
      </c>
      <c r="Y17" s="24">
        <f t="shared" si="71"/>
        <v>14565</v>
      </c>
      <c r="Z17" s="24">
        <f t="shared" si="71"/>
        <v>14565</v>
      </c>
      <c r="AA17" s="24">
        <f t="shared" si="71"/>
        <v>14565</v>
      </c>
      <c r="AB17" s="24">
        <f t="shared" si="71"/>
        <v>14565</v>
      </c>
      <c r="AC17" s="24">
        <f t="shared" si="71"/>
        <v>14565</v>
      </c>
      <c r="AD17" s="24"/>
      <c r="AE17" s="24">
        <f t="shared" si="41"/>
        <v>0</v>
      </c>
      <c r="AF17" s="20">
        <f t="shared" si="45"/>
        <v>0</v>
      </c>
      <c r="AG17" s="20">
        <f t="shared" si="46"/>
        <v>0</v>
      </c>
      <c r="AH17" s="20">
        <f t="shared" si="47"/>
        <v>0</v>
      </c>
      <c r="AI17" s="20">
        <f t="shared" si="48"/>
        <v>0</v>
      </c>
      <c r="AJ17" s="20">
        <f t="shared" si="49"/>
        <v>0</v>
      </c>
      <c r="AL17" s="20">
        <f>ROUND($P17*'Select Tuition Changes'!AE22,0)</f>
        <v>450</v>
      </c>
      <c r="AM17" s="20">
        <f>ROUND($P17*'Select Tuition Changes'!AF22,0)</f>
        <v>450</v>
      </c>
      <c r="AN17" s="20">
        <f>ROUND($P17*'Select Tuition Changes'!AG22,0)</f>
        <v>450</v>
      </c>
      <c r="AO17" s="20">
        <f>ROUND($P17*'Select Tuition Changes'!AH22,0)</f>
        <v>450</v>
      </c>
      <c r="AP17" s="20">
        <f>ROUND($P17*'Select Tuition Changes'!AI22,0)</f>
        <v>450</v>
      </c>
      <c r="AQ17" s="20">
        <f>ROUND($P17*'Select Tuition Changes'!AJ22,0)</f>
        <v>450</v>
      </c>
      <c r="AS17" s="24">
        <f t="shared" ref="AS17:AX17" si="72">+AL17</f>
        <v>450</v>
      </c>
      <c r="AT17" s="24">
        <f t="shared" si="72"/>
        <v>450</v>
      </c>
      <c r="AU17" s="24">
        <f t="shared" si="72"/>
        <v>450</v>
      </c>
      <c r="AV17" s="24">
        <f t="shared" si="72"/>
        <v>450</v>
      </c>
      <c r="AW17" s="24">
        <f t="shared" si="72"/>
        <v>450</v>
      </c>
      <c r="AX17" s="24">
        <f t="shared" si="72"/>
        <v>450</v>
      </c>
      <c r="AZ17" s="24">
        <f t="shared" si="43"/>
        <v>0</v>
      </c>
      <c r="BA17" s="20">
        <f t="shared" si="3"/>
        <v>0</v>
      </c>
      <c r="BB17" s="20">
        <f t="shared" si="4"/>
        <v>0</v>
      </c>
      <c r="BC17" s="20">
        <f t="shared" si="5"/>
        <v>0</v>
      </c>
      <c r="BD17" s="20">
        <f t="shared" si="6"/>
        <v>0</v>
      </c>
      <c r="BE17" s="20">
        <f t="shared" si="7"/>
        <v>0</v>
      </c>
      <c r="BG17" s="26">
        <f t="shared" si="10"/>
        <v>1</v>
      </c>
      <c r="BH17" s="26">
        <f t="shared" si="11"/>
        <v>1</v>
      </c>
      <c r="BI17" s="26">
        <f t="shared" si="12"/>
        <v>1</v>
      </c>
      <c r="BJ17" s="26">
        <f t="shared" si="13"/>
        <v>1</v>
      </c>
      <c r="BK17" s="26">
        <f t="shared" si="14"/>
        <v>1</v>
      </c>
      <c r="BL17" s="26"/>
      <c r="BM17" s="26">
        <f t="shared" si="15"/>
        <v>1</v>
      </c>
      <c r="BN17" s="26">
        <f t="shared" si="16"/>
        <v>1</v>
      </c>
      <c r="BO17" s="26">
        <f t="shared" si="17"/>
        <v>1</v>
      </c>
      <c r="BP17" s="26">
        <f t="shared" si="18"/>
        <v>1</v>
      </c>
      <c r="BQ17" s="26">
        <f t="shared" si="19"/>
        <v>1</v>
      </c>
      <c r="BR17" s="26"/>
      <c r="BS17" s="26">
        <f t="shared" si="20"/>
        <v>0</v>
      </c>
      <c r="BT17" s="26">
        <f t="shared" si="21"/>
        <v>0</v>
      </c>
      <c r="BU17" s="26">
        <f t="shared" si="22"/>
        <v>0</v>
      </c>
      <c r="BV17" s="26">
        <f t="shared" si="23"/>
        <v>0</v>
      </c>
      <c r="BW17" s="26">
        <f t="shared" si="24"/>
        <v>0</v>
      </c>
      <c r="BX17" s="26"/>
      <c r="BY17" s="26">
        <f t="shared" si="25"/>
        <v>1</v>
      </c>
      <c r="BZ17" s="26">
        <f t="shared" si="26"/>
        <v>1</v>
      </c>
      <c r="CA17" s="26">
        <f t="shared" si="27"/>
        <v>1</v>
      </c>
      <c r="CB17" s="26">
        <f t="shared" si="28"/>
        <v>1</v>
      </c>
      <c r="CC17" s="26">
        <f t="shared" si="29"/>
        <v>1</v>
      </c>
      <c r="CD17" s="26"/>
      <c r="CE17" s="26">
        <f t="shared" si="30"/>
        <v>1</v>
      </c>
      <c r="CF17" s="26">
        <f t="shared" si="31"/>
        <v>1</v>
      </c>
      <c r="CG17" s="26">
        <f t="shared" si="32"/>
        <v>1</v>
      </c>
      <c r="CH17" s="26">
        <f t="shared" si="33"/>
        <v>1</v>
      </c>
      <c r="CI17" s="26">
        <f t="shared" si="34"/>
        <v>1</v>
      </c>
      <c r="CJ17" s="26"/>
      <c r="CK17" s="26">
        <f t="shared" si="35"/>
        <v>0</v>
      </c>
      <c r="CL17" s="26">
        <f t="shared" si="36"/>
        <v>0</v>
      </c>
      <c r="CM17" s="26">
        <f t="shared" si="37"/>
        <v>0</v>
      </c>
      <c r="CN17" s="26">
        <f t="shared" si="38"/>
        <v>0</v>
      </c>
      <c r="CO17" s="26">
        <f t="shared" si="39"/>
        <v>0</v>
      </c>
    </row>
    <row r="18" spans="1:93" ht="18" customHeight="1" x14ac:dyDescent="0.25">
      <c r="A18" s="13" t="s">
        <v>9</v>
      </c>
      <c r="B18" s="13" t="s">
        <v>10</v>
      </c>
      <c r="C18" s="13" t="s">
        <v>32</v>
      </c>
      <c r="D18" s="13" t="s">
        <v>24</v>
      </c>
      <c r="E18" s="13" t="s">
        <v>33</v>
      </c>
      <c r="F18" s="13" t="s">
        <v>34</v>
      </c>
      <c r="G18" s="13" t="s">
        <v>35</v>
      </c>
      <c r="H18" s="13" t="s">
        <v>15</v>
      </c>
      <c r="I18" s="13" t="s">
        <v>16</v>
      </c>
      <c r="J18" s="14">
        <f>+'Select Tuition Changes'!Y23</f>
        <v>0</v>
      </c>
      <c r="K18" s="14">
        <f>+'Select Tuition Changes'!Z23</f>
        <v>0</v>
      </c>
      <c r="L18" s="14">
        <f>+'Select Tuition Changes'!AA23</f>
        <v>0</v>
      </c>
      <c r="M18" s="14">
        <f>+'Select Tuition Changes'!AB23</f>
        <v>0</v>
      </c>
      <c r="N18" s="14">
        <f>+'Select Tuition Changes'!AC23</f>
        <v>0</v>
      </c>
      <c r="O18" s="14"/>
      <c r="P18" s="19">
        <v>3.5000000000000003E-2</v>
      </c>
      <c r="Q18" s="24">
        <f>+'Select Tuition Changes'!AE23-'Tuition Calculations'!AL18</f>
        <v>26863</v>
      </c>
      <c r="R18" s="24">
        <f>+'Select Tuition Changes'!AF23-'Tuition Calculations'!AM18</f>
        <v>26863</v>
      </c>
      <c r="S18" s="24">
        <f>+'Select Tuition Changes'!AG23-'Tuition Calculations'!AN18</f>
        <v>26863</v>
      </c>
      <c r="T18" s="24">
        <f>+'Select Tuition Changes'!AH23-'Tuition Calculations'!AO18</f>
        <v>26863</v>
      </c>
      <c r="U18" s="24">
        <f>+'Select Tuition Changes'!AI23-'Tuition Calculations'!AP18</f>
        <v>26863</v>
      </c>
      <c r="V18" s="24">
        <f>+'Select Tuition Changes'!AJ23-'Tuition Calculations'!AQ18</f>
        <v>26863</v>
      </c>
      <c r="W18" s="24"/>
      <c r="X18" s="24">
        <f t="shared" ref="X18:AC18" si="73">+Q17</f>
        <v>14565</v>
      </c>
      <c r="Y18" s="24">
        <f t="shared" si="73"/>
        <v>14565</v>
      </c>
      <c r="Z18" s="24">
        <f t="shared" si="73"/>
        <v>14565</v>
      </c>
      <c r="AA18" s="24">
        <f t="shared" si="73"/>
        <v>14565</v>
      </c>
      <c r="AB18" s="24">
        <f t="shared" si="73"/>
        <v>14565</v>
      </c>
      <c r="AC18" s="24">
        <f t="shared" si="73"/>
        <v>14565</v>
      </c>
      <c r="AD18" s="24"/>
      <c r="AE18" s="24">
        <f t="shared" si="41"/>
        <v>12298</v>
      </c>
      <c r="AF18" s="20">
        <f t="shared" si="45"/>
        <v>12298</v>
      </c>
      <c r="AG18" s="20">
        <f t="shared" si="46"/>
        <v>12298</v>
      </c>
      <c r="AH18" s="20">
        <f t="shared" si="47"/>
        <v>12298</v>
      </c>
      <c r="AI18" s="20">
        <f t="shared" si="48"/>
        <v>12298</v>
      </c>
      <c r="AJ18" s="20">
        <f t="shared" si="49"/>
        <v>12298</v>
      </c>
      <c r="AL18" s="20">
        <f>ROUND($P18*'Select Tuition Changes'!AE23,0)</f>
        <v>974</v>
      </c>
      <c r="AM18" s="20">
        <f>ROUND($P18*'Select Tuition Changes'!AF23,0)</f>
        <v>974</v>
      </c>
      <c r="AN18" s="20">
        <f>ROUND($P18*'Select Tuition Changes'!AG23,0)</f>
        <v>974</v>
      </c>
      <c r="AO18" s="20">
        <f>ROUND($P18*'Select Tuition Changes'!AH23,0)</f>
        <v>974</v>
      </c>
      <c r="AP18" s="20">
        <f>ROUND($P18*'Select Tuition Changes'!AI23,0)</f>
        <v>974</v>
      </c>
      <c r="AQ18" s="20">
        <f>ROUND($P18*'Select Tuition Changes'!AJ23,0)</f>
        <v>974</v>
      </c>
      <c r="AS18" s="24">
        <f t="shared" ref="AS18:AX18" si="74">+AL17</f>
        <v>450</v>
      </c>
      <c r="AT18" s="24">
        <f t="shared" si="74"/>
        <v>450</v>
      </c>
      <c r="AU18" s="24">
        <f t="shared" si="74"/>
        <v>450</v>
      </c>
      <c r="AV18" s="24">
        <f t="shared" si="74"/>
        <v>450</v>
      </c>
      <c r="AW18" s="24">
        <f t="shared" si="74"/>
        <v>450</v>
      </c>
      <c r="AX18" s="24">
        <f t="shared" si="74"/>
        <v>450</v>
      </c>
      <c r="AZ18" s="24">
        <f t="shared" si="43"/>
        <v>524</v>
      </c>
      <c r="BA18" s="20">
        <f t="shared" si="3"/>
        <v>524</v>
      </c>
      <c r="BB18" s="20">
        <f t="shared" si="4"/>
        <v>524</v>
      </c>
      <c r="BC18" s="20">
        <f t="shared" si="5"/>
        <v>524</v>
      </c>
      <c r="BD18" s="20">
        <f t="shared" si="6"/>
        <v>524</v>
      </c>
      <c r="BE18" s="20">
        <f t="shared" si="7"/>
        <v>524</v>
      </c>
      <c r="BG18" s="26">
        <f t="shared" si="10"/>
        <v>1</v>
      </c>
      <c r="BH18" s="26">
        <f t="shared" si="11"/>
        <v>1</v>
      </c>
      <c r="BI18" s="26">
        <f t="shared" si="12"/>
        <v>1</v>
      </c>
      <c r="BJ18" s="26">
        <f t="shared" si="13"/>
        <v>1</v>
      </c>
      <c r="BK18" s="26">
        <f t="shared" si="14"/>
        <v>1</v>
      </c>
      <c r="BL18" s="26"/>
      <c r="BM18" s="26">
        <f t="shared" si="15"/>
        <v>1</v>
      </c>
      <c r="BN18" s="26">
        <f t="shared" si="16"/>
        <v>1</v>
      </c>
      <c r="BO18" s="26">
        <f t="shared" si="17"/>
        <v>1</v>
      </c>
      <c r="BP18" s="26">
        <f t="shared" si="18"/>
        <v>1</v>
      </c>
      <c r="BQ18" s="26">
        <f t="shared" si="19"/>
        <v>1</v>
      </c>
      <c r="BR18" s="26"/>
      <c r="BS18" s="26">
        <f t="shared" si="20"/>
        <v>1</v>
      </c>
      <c r="BT18" s="26">
        <f t="shared" si="21"/>
        <v>1</v>
      </c>
      <c r="BU18" s="26">
        <f t="shared" si="22"/>
        <v>1</v>
      </c>
      <c r="BV18" s="26">
        <f t="shared" si="23"/>
        <v>1</v>
      </c>
      <c r="BW18" s="26">
        <f t="shared" si="24"/>
        <v>1</v>
      </c>
      <c r="BX18" s="26"/>
      <c r="BY18" s="26">
        <f t="shared" si="25"/>
        <v>1</v>
      </c>
      <c r="BZ18" s="26">
        <f t="shared" si="26"/>
        <v>1</v>
      </c>
      <c r="CA18" s="26">
        <f t="shared" si="27"/>
        <v>1</v>
      </c>
      <c r="CB18" s="26">
        <f t="shared" si="28"/>
        <v>1</v>
      </c>
      <c r="CC18" s="26">
        <f t="shared" si="29"/>
        <v>1</v>
      </c>
      <c r="CD18" s="26"/>
      <c r="CE18" s="26">
        <f t="shared" si="30"/>
        <v>1</v>
      </c>
      <c r="CF18" s="26">
        <f t="shared" si="31"/>
        <v>1</v>
      </c>
      <c r="CG18" s="26">
        <f t="shared" si="32"/>
        <v>1</v>
      </c>
      <c r="CH18" s="26">
        <f t="shared" si="33"/>
        <v>1</v>
      </c>
      <c r="CI18" s="26">
        <f t="shared" si="34"/>
        <v>1</v>
      </c>
      <c r="CJ18" s="26"/>
      <c r="CK18" s="26">
        <f t="shared" si="35"/>
        <v>1</v>
      </c>
      <c r="CL18" s="26">
        <f t="shared" si="36"/>
        <v>1</v>
      </c>
      <c r="CM18" s="26">
        <f t="shared" si="37"/>
        <v>1</v>
      </c>
      <c r="CN18" s="26">
        <f t="shared" si="38"/>
        <v>1</v>
      </c>
      <c r="CO18" s="26">
        <f t="shared" si="39"/>
        <v>1</v>
      </c>
    </row>
    <row r="19" spans="1:93" ht="18" customHeight="1" x14ac:dyDescent="0.25">
      <c r="A19" s="13" t="s">
        <v>9</v>
      </c>
      <c r="B19" s="13" t="s">
        <v>10</v>
      </c>
      <c r="C19" s="13" t="s">
        <v>32</v>
      </c>
      <c r="D19" s="13" t="s">
        <v>24</v>
      </c>
      <c r="E19" s="13" t="s">
        <v>33</v>
      </c>
      <c r="F19" s="13" t="s">
        <v>36</v>
      </c>
      <c r="G19" s="13" t="s">
        <v>37</v>
      </c>
      <c r="H19" s="13" t="s">
        <v>13</v>
      </c>
      <c r="I19" s="13" t="s">
        <v>14</v>
      </c>
      <c r="J19" s="14">
        <f>+'Select Tuition Changes'!Y24</f>
        <v>0</v>
      </c>
      <c r="K19" s="14">
        <f>+'Select Tuition Changes'!Z24</f>
        <v>0</v>
      </c>
      <c r="L19" s="14">
        <f>+'Select Tuition Changes'!AA24</f>
        <v>0</v>
      </c>
      <c r="M19" s="14">
        <f>+'Select Tuition Changes'!AB24</f>
        <v>0</v>
      </c>
      <c r="N19" s="14">
        <f>+'Select Tuition Changes'!AC24</f>
        <v>0</v>
      </c>
      <c r="O19" s="14"/>
      <c r="P19" s="19">
        <v>0.03</v>
      </c>
      <c r="Q19" s="24">
        <f>+'Select Tuition Changes'!AE24-'Tuition Calculations'!AL19</f>
        <v>14565</v>
      </c>
      <c r="R19" s="24">
        <f>+'Select Tuition Changes'!AF24-'Tuition Calculations'!AM19</f>
        <v>14565</v>
      </c>
      <c r="S19" s="24">
        <f>+'Select Tuition Changes'!AG24-'Tuition Calculations'!AN19</f>
        <v>14565</v>
      </c>
      <c r="T19" s="24">
        <f>+'Select Tuition Changes'!AH24-'Tuition Calculations'!AO19</f>
        <v>14565</v>
      </c>
      <c r="U19" s="24">
        <f>+'Select Tuition Changes'!AI24-'Tuition Calculations'!AP19</f>
        <v>14565</v>
      </c>
      <c r="V19" s="24">
        <f>+'Select Tuition Changes'!AJ24-'Tuition Calculations'!AQ19</f>
        <v>14565</v>
      </c>
      <c r="W19" s="24"/>
      <c r="X19" s="24">
        <f t="shared" ref="X19:AC19" si="75">+Q19</f>
        <v>14565</v>
      </c>
      <c r="Y19" s="24">
        <f t="shared" si="75"/>
        <v>14565</v>
      </c>
      <c r="Z19" s="24">
        <f t="shared" si="75"/>
        <v>14565</v>
      </c>
      <c r="AA19" s="24">
        <f t="shared" si="75"/>
        <v>14565</v>
      </c>
      <c r="AB19" s="24">
        <f t="shared" si="75"/>
        <v>14565</v>
      </c>
      <c r="AC19" s="24">
        <f t="shared" si="75"/>
        <v>14565</v>
      </c>
      <c r="AD19" s="24"/>
      <c r="AE19" s="24">
        <f t="shared" si="41"/>
        <v>0</v>
      </c>
      <c r="AF19" s="20">
        <f t="shared" si="45"/>
        <v>0</v>
      </c>
      <c r="AG19" s="20">
        <f t="shared" si="46"/>
        <v>0</v>
      </c>
      <c r="AH19" s="20">
        <f t="shared" si="47"/>
        <v>0</v>
      </c>
      <c r="AI19" s="20">
        <f t="shared" si="48"/>
        <v>0</v>
      </c>
      <c r="AJ19" s="20">
        <f t="shared" si="49"/>
        <v>0</v>
      </c>
      <c r="AL19" s="20">
        <f>ROUND($P19*'Select Tuition Changes'!AE24,0)</f>
        <v>450</v>
      </c>
      <c r="AM19" s="20">
        <f>ROUND($P19*'Select Tuition Changes'!AF24,0)</f>
        <v>450</v>
      </c>
      <c r="AN19" s="20">
        <f>ROUND($P19*'Select Tuition Changes'!AG24,0)</f>
        <v>450</v>
      </c>
      <c r="AO19" s="20">
        <f>ROUND($P19*'Select Tuition Changes'!AH24,0)</f>
        <v>450</v>
      </c>
      <c r="AP19" s="20">
        <f>ROUND($P19*'Select Tuition Changes'!AI24,0)</f>
        <v>450</v>
      </c>
      <c r="AQ19" s="20">
        <f>ROUND($P19*'Select Tuition Changes'!AJ24,0)</f>
        <v>450</v>
      </c>
      <c r="AS19" s="24">
        <f t="shared" ref="AS19:AX19" si="76">+AL19</f>
        <v>450</v>
      </c>
      <c r="AT19" s="24">
        <f t="shared" si="76"/>
        <v>450</v>
      </c>
      <c r="AU19" s="24">
        <f t="shared" si="76"/>
        <v>450</v>
      </c>
      <c r="AV19" s="24">
        <f t="shared" si="76"/>
        <v>450</v>
      </c>
      <c r="AW19" s="24">
        <f t="shared" si="76"/>
        <v>450</v>
      </c>
      <c r="AX19" s="24">
        <f t="shared" si="76"/>
        <v>450</v>
      </c>
      <c r="AZ19" s="24">
        <f t="shared" si="43"/>
        <v>0</v>
      </c>
      <c r="BA19" s="20">
        <f t="shared" si="3"/>
        <v>0</v>
      </c>
      <c r="BB19" s="20">
        <f t="shared" si="4"/>
        <v>0</v>
      </c>
      <c r="BC19" s="20">
        <f t="shared" si="5"/>
        <v>0</v>
      </c>
      <c r="BD19" s="20">
        <f t="shared" si="6"/>
        <v>0</v>
      </c>
      <c r="BE19" s="20">
        <f t="shared" si="7"/>
        <v>0</v>
      </c>
      <c r="BG19" s="26">
        <f t="shared" si="10"/>
        <v>1</v>
      </c>
      <c r="BH19" s="26">
        <f t="shared" si="11"/>
        <v>1</v>
      </c>
      <c r="BI19" s="26">
        <f t="shared" si="12"/>
        <v>1</v>
      </c>
      <c r="BJ19" s="26">
        <f t="shared" si="13"/>
        <v>1</v>
      </c>
      <c r="BK19" s="26">
        <f t="shared" si="14"/>
        <v>1</v>
      </c>
      <c r="BL19" s="26"/>
      <c r="BM19" s="26">
        <f t="shared" si="15"/>
        <v>1</v>
      </c>
      <c r="BN19" s="26">
        <f t="shared" si="16"/>
        <v>1</v>
      </c>
      <c r="BO19" s="26">
        <f t="shared" si="17"/>
        <v>1</v>
      </c>
      <c r="BP19" s="26">
        <f t="shared" si="18"/>
        <v>1</v>
      </c>
      <c r="BQ19" s="26">
        <f t="shared" si="19"/>
        <v>1</v>
      </c>
      <c r="BR19" s="26"/>
      <c r="BS19" s="26">
        <f t="shared" si="20"/>
        <v>0</v>
      </c>
      <c r="BT19" s="26">
        <f t="shared" si="21"/>
        <v>0</v>
      </c>
      <c r="BU19" s="26">
        <f t="shared" si="22"/>
        <v>0</v>
      </c>
      <c r="BV19" s="26">
        <f t="shared" si="23"/>
        <v>0</v>
      </c>
      <c r="BW19" s="26">
        <f t="shared" si="24"/>
        <v>0</v>
      </c>
      <c r="BX19" s="26"/>
      <c r="BY19" s="26">
        <f t="shared" si="25"/>
        <v>1</v>
      </c>
      <c r="BZ19" s="26">
        <f t="shared" si="26"/>
        <v>1</v>
      </c>
      <c r="CA19" s="26">
        <f t="shared" si="27"/>
        <v>1</v>
      </c>
      <c r="CB19" s="26">
        <f t="shared" si="28"/>
        <v>1</v>
      </c>
      <c r="CC19" s="26">
        <f t="shared" si="29"/>
        <v>1</v>
      </c>
      <c r="CD19" s="26"/>
      <c r="CE19" s="26">
        <f t="shared" si="30"/>
        <v>1</v>
      </c>
      <c r="CF19" s="26">
        <f t="shared" si="31"/>
        <v>1</v>
      </c>
      <c r="CG19" s="26">
        <f t="shared" si="32"/>
        <v>1</v>
      </c>
      <c r="CH19" s="26">
        <f t="shared" si="33"/>
        <v>1</v>
      </c>
      <c r="CI19" s="26">
        <f t="shared" si="34"/>
        <v>1</v>
      </c>
      <c r="CJ19" s="26"/>
      <c r="CK19" s="26">
        <f t="shared" si="35"/>
        <v>0</v>
      </c>
      <c r="CL19" s="26">
        <f t="shared" si="36"/>
        <v>0</v>
      </c>
      <c r="CM19" s="26">
        <f t="shared" si="37"/>
        <v>0</v>
      </c>
      <c r="CN19" s="26">
        <f t="shared" si="38"/>
        <v>0</v>
      </c>
      <c r="CO19" s="26">
        <f t="shared" si="39"/>
        <v>0</v>
      </c>
    </row>
    <row r="20" spans="1:93" ht="18" customHeight="1" x14ac:dyDescent="0.25">
      <c r="A20" s="13" t="s">
        <v>9</v>
      </c>
      <c r="B20" s="13" t="s">
        <v>10</v>
      </c>
      <c r="C20" s="13" t="s">
        <v>32</v>
      </c>
      <c r="D20" s="13" t="s">
        <v>24</v>
      </c>
      <c r="E20" s="13" t="s">
        <v>33</v>
      </c>
      <c r="F20" s="13" t="s">
        <v>36</v>
      </c>
      <c r="G20" s="13" t="s">
        <v>37</v>
      </c>
      <c r="H20" s="13" t="s">
        <v>15</v>
      </c>
      <c r="I20" s="13" t="s">
        <v>16</v>
      </c>
      <c r="J20" s="14">
        <f>+'Select Tuition Changes'!Y25</f>
        <v>0</v>
      </c>
      <c r="K20" s="14">
        <f>+'Select Tuition Changes'!Z25</f>
        <v>0</v>
      </c>
      <c r="L20" s="14">
        <f>+'Select Tuition Changes'!AA25</f>
        <v>0</v>
      </c>
      <c r="M20" s="14">
        <f>+'Select Tuition Changes'!AB25</f>
        <v>0</v>
      </c>
      <c r="N20" s="14">
        <f>+'Select Tuition Changes'!AC25</f>
        <v>0</v>
      </c>
      <c r="O20" s="14"/>
      <c r="P20" s="19">
        <v>3.5000000000000003E-2</v>
      </c>
      <c r="Q20" s="24">
        <f>+'Select Tuition Changes'!AE25-'Tuition Calculations'!AL20</f>
        <v>26863</v>
      </c>
      <c r="R20" s="24">
        <f>+'Select Tuition Changes'!AF25-'Tuition Calculations'!AM20</f>
        <v>26863</v>
      </c>
      <c r="S20" s="24">
        <f>+'Select Tuition Changes'!AG25-'Tuition Calculations'!AN20</f>
        <v>26863</v>
      </c>
      <c r="T20" s="24">
        <f>+'Select Tuition Changes'!AH25-'Tuition Calculations'!AO20</f>
        <v>26863</v>
      </c>
      <c r="U20" s="24">
        <f>+'Select Tuition Changes'!AI25-'Tuition Calculations'!AP20</f>
        <v>26863</v>
      </c>
      <c r="V20" s="24">
        <f>+'Select Tuition Changes'!AJ25-'Tuition Calculations'!AQ20</f>
        <v>26863</v>
      </c>
      <c r="W20" s="24"/>
      <c r="X20" s="24">
        <f t="shared" ref="X20:AC20" si="77">+Q19</f>
        <v>14565</v>
      </c>
      <c r="Y20" s="24">
        <f t="shared" si="77"/>
        <v>14565</v>
      </c>
      <c r="Z20" s="24">
        <f t="shared" si="77"/>
        <v>14565</v>
      </c>
      <c r="AA20" s="24">
        <f t="shared" si="77"/>
        <v>14565</v>
      </c>
      <c r="AB20" s="24">
        <f t="shared" si="77"/>
        <v>14565</v>
      </c>
      <c r="AC20" s="24">
        <f t="shared" si="77"/>
        <v>14565</v>
      </c>
      <c r="AD20" s="24"/>
      <c r="AE20" s="24">
        <f t="shared" si="41"/>
        <v>12298</v>
      </c>
      <c r="AF20" s="20">
        <f t="shared" si="45"/>
        <v>12298</v>
      </c>
      <c r="AG20" s="20">
        <f t="shared" si="46"/>
        <v>12298</v>
      </c>
      <c r="AH20" s="20">
        <f t="shared" si="47"/>
        <v>12298</v>
      </c>
      <c r="AI20" s="20">
        <f t="shared" si="48"/>
        <v>12298</v>
      </c>
      <c r="AJ20" s="20">
        <f t="shared" si="49"/>
        <v>12298</v>
      </c>
      <c r="AL20" s="20">
        <f>ROUND($P20*'Select Tuition Changes'!AE25,0)</f>
        <v>974</v>
      </c>
      <c r="AM20" s="20">
        <f>ROUND($P20*'Select Tuition Changes'!AF25,0)</f>
        <v>974</v>
      </c>
      <c r="AN20" s="20">
        <f>ROUND($P20*'Select Tuition Changes'!AG25,0)</f>
        <v>974</v>
      </c>
      <c r="AO20" s="20">
        <f>ROUND($P20*'Select Tuition Changes'!AH25,0)</f>
        <v>974</v>
      </c>
      <c r="AP20" s="20">
        <f>ROUND($P20*'Select Tuition Changes'!AI25,0)</f>
        <v>974</v>
      </c>
      <c r="AQ20" s="20">
        <f>ROUND($P20*'Select Tuition Changes'!AJ25,0)</f>
        <v>974</v>
      </c>
      <c r="AS20" s="24">
        <f t="shared" ref="AS20:AX20" si="78">+AL19</f>
        <v>450</v>
      </c>
      <c r="AT20" s="24">
        <f t="shared" si="78"/>
        <v>450</v>
      </c>
      <c r="AU20" s="24">
        <f t="shared" si="78"/>
        <v>450</v>
      </c>
      <c r="AV20" s="24">
        <f t="shared" si="78"/>
        <v>450</v>
      </c>
      <c r="AW20" s="24">
        <f t="shared" si="78"/>
        <v>450</v>
      </c>
      <c r="AX20" s="24">
        <f t="shared" si="78"/>
        <v>450</v>
      </c>
      <c r="AZ20" s="24">
        <f t="shared" si="43"/>
        <v>524</v>
      </c>
      <c r="BA20" s="20">
        <f t="shared" si="3"/>
        <v>524</v>
      </c>
      <c r="BB20" s="20">
        <f t="shared" si="4"/>
        <v>524</v>
      </c>
      <c r="BC20" s="20">
        <f t="shared" si="5"/>
        <v>524</v>
      </c>
      <c r="BD20" s="20">
        <f t="shared" si="6"/>
        <v>524</v>
      </c>
      <c r="BE20" s="20">
        <f t="shared" si="7"/>
        <v>524</v>
      </c>
      <c r="BG20" s="26">
        <f t="shared" si="10"/>
        <v>1</v>
      </c>
      <c r="BH20" s="26">
        <f t="shared" si="11"/>
        <v>1</v>
      </c>
      <c r="BI20" s="26">
        <f t="shared" si="12"/>
        <v>1</v>
      </c>
      <c r="BJ20" s="26">
        <f t="shared" si="13"/>
        <v>1</v>
      </c>
      <c r="BK20" s="26">
        <f t="shared" si="14"/>
        <v>1</v>
      </c>
      <c r="BL20" s="26"/>
      <c r="BM20" s="26">
        <f t="shared" si="15"/>
        <v>1</v>
      </c>
      <c r="BN20" s="26">
        <f t="shared" si="16"/>
        <v>1</v>
      </c>
      <c r="BO20" s="26">
        <f t="shared" si="17"/>
        <v>1</v>
      </c>
      <c r="BP20" s="26">
        <f t="shared" si="18"/>
        <v>1</v>
      </c>
      <c r="BQ20" s="26">
        <f t="shared" si="19"/>
        <v>1</v>
      </c>
      <c r="BR20" s="26"/>
      <c r="BS20" s="26">
        <f t="shared" si="20"/>
        <v>1</v>
      </c>
      <c r="BT20" s="26">
        <f t="shared" si="21"/>
        <v>1</v>
      </c>
      <c r="BU20" s="26">
        <f t="shared" si="22"/>
        <v>1</v>
      </c>
      <c r="BV20" s="26">
        <f t="shared" si="23"/>
        <v>1</v>
      </c>
      <c r="BW20" s="26">
        <f t="shared" si="24"/>
        <v>1</v>
      </c>
      <c r="BX20" s="26"/>
      <c r="BY20" s="26">
        <f t="shared" si="25"/>
        <v>1</v>
      </c>
      <c r="BZ20" s="26">
        <f t="shared" si="26"/>
        <v>1</v>
      </c>
      <c r="CA20" s="26">
        <f t="shared" si="27"/>
        <v>1</v>
      </c>
      <c r="CB20" s="26">
        <f t="shared" si="28"/>
        <v>1</v>
      </c>
      <c r="CC20" s="26">
        <f t="shared" si="29"/>
        <v>1</v>
      </c>
      <c r="CD20" s="26"/>
      <c r="CE20" s="26">
        <f t="shared" si="30"/>
        <v>1</v>
      </c>
      <c r="CF20" s="26">
        <f t="shared" si="31"/>
        <v>1</v>
      </c>
      <c r="CG20" s="26">
        <f t="shared" si="32"/>
        <v>1</v>
      </c>
      <c r="CH20" s="26">
        <f t="shared" si="33"/>
        <v>1</v>
      </c>
      <c r="CI20" s="26">
        <f t="shared" si="34"/>
        <v>1</v>
      </c>
      <c r="CJ20" s="26"/>
      <c r="CK20" s="26">
        <f t="shared" si="35"/>
        <v>1</v>
      </c>
      <c r="CL20" s="26">
        <f t="shared" si="36"/>
        <v>1</v>
      </c>
      <c r="CM20" s="26">
        <f t="shared" si="37"/>
        <v>1</v>
      </c>
      <c r="CN20" s="26">
        <f t="shared" si="38"/>
        <v>1</v>
      </c>
      <c r="CO20" s="26">
        <f t="shared" si="39"/>
        <v>1</v>
      </c>
    </row>
    <row r="21" spans="1:93" ht="18" customHeight="1" x14ac:dyDescent="0.25">
      <c r="A21" s="13" t="s">
        <v>9</v>
      </c>
      <c r="B21" s="13" t="s">
        <v>10</v>
      </c>
      <c r="C21" s="13" t="s">
        <v>39</v>
      </c>
      <c r="D21" s="13" t="s">
        <v>28</v>
      </c>
      <c r="E21" s="13" t="s">
        <v>40</v>
      </c>
      <c r="F21" s="13" t="s">
        <v>41</v>
      </c>
      <c r="G21" s="13" t="s">
        <v>42</v>
      </c>
      <c r="H21" s="13" t="s">
        <v>13</v>
      </c>
      <c r="I21" s="13" t="s">
        <v>14</v>
      </c>
      <c r="J21" s="14">
        <f>+'Select Tuition Changes'!Y26</f>
        <v>0</v>
      </c>
      <c r="K21" s="14">
        <f>+'Select Tuition Changes'!Z26</f>
        <v>0</v>
      </c>
      <c r="L21" s="14">
        <f>+'Select Tuition Changes'!AA26</f>
        <v>0</v>
      </c>
      <c r="M21" s="14">
        <f>+'Select Tuition Changes'!AB26</f>
        <v>0</v>
      </c>
      <c r="N21" s="14">
        <f>+'Select Tuition Changes'!AC26</f>
        <v>0</v>
      </c>
      <c r="O21" s="14"/>
      <c r="P21" s="19">
        <v>0.03</v>
      </c>
      <c r="Q21" s="24">
        <f>+'Select Tuition Changes'!AE26-'Tuition Calculations'!AL21</f>
        <v>16133</v>
      </c>
      <c r="R21" s="24">
        <f>+'Select Tuition Changes'!AF26-'Tuition Calculations'!AM21</f>
        <v>16133</v>
      </c>
      <c r="S21" s="24">
        <f>+'Select Tuition Changes'!AG26-'Tuition Calculations'!AN21</f>
        <v>16133</v>
      </c>
      <c r="T21" s="24">
        <f>+'Select Tuition Changes'!AH26-'Tuition Calculations'!AO21</f>
        <v>16133</v>
      </c>
      <c r="U21" s="24">
        <f>+'Select Tuition Changes'!AI26-'Tuition Calculations'!AP21</f>
        <v>16133</v>
      </c>
      <c r="V21" s="24">
        <f>+'Select Tuition Changes'!AJ26-'Tuition Calculations'!AQ21</f>
        <v>16133</v>
      </c>
      <c r="W21" s="24"/>
      <c r="X21" s="24">
        <f t="shared" ref="X21:AC21" si="79">+Q21</f>
        <v>16133</v>
      </c>
      <c r="Y21" s="24">
        <f t="shared" si="79"/>
        <v>16133</v>
      </c>
      <c r="Z21" s="24">
        <f t="shared" si="79"/>
        <v>16133</v>
      </c>
      <c r="AA21" s="24">
        <f t="shared" si="79"/>
        <v>16133</v>
      </c>
      <c r="AB21" s="24">
        <f t="shared" si="79"/>
        <v>16133</v>
      </c>
      <c r="AC21" s="24">
        <f t="shared" si="79"/>
        <v>16133</v>
      </c>
      <c r="AD21" s="24"/>
      <c r="AE21" s="24">
        <f t="shared" si="41"/>
        <v>0</v>
      </c>
      <c r="AF21" s="20">
        <f t="shared" si="45"/>
        <v>0</v>
      </c>
      <c r="AG21" s="20">
        <f t="shared" si="46"/>
        <v>0</v>
      </c>
      <c r="AH21" s="20">
        <f t="shared" si="47"/>
        <v>0</v>
      </c>
      <c r="AI21" s="20">
        <f t="shared" si="48"/>
        <v>0</v>
      </c>
      <c r="AJ21" s="20">
        <f t="shared" si="49"/>
        <v>0</v>
      </c>
      <c r="AL21" s="20">
        <f>ROUND($P21*'Select Tuition Changes'!AE26,0)</f>
        <v>499</v>
      </c>
      <c r="AM21" s="20">
        <f>ROUND($P21*'Select Tuition Changes'!AF26,0)</f>
        <v>499</v>
      </c>
      <c r="AN21" s="20">
        <f>ROUND($P21*'Select Tuition Changes'!AG26,0)</f>
        <v>499</v>
      </c>
      <c r="AO21" s="20">
        <f>ROUND($P21*'Select Tuition Changes'!AH26,0)</f>
        <v>499</v>
      </c>
      <c r="AP21" s="20">
        <f>ROUND($P21*'Select Tuition Changes'!AI26,0)</f>
        <v>499</v>
      </c>
      <c r="AQ21" s="20">
        <f>ROUND($P21*'Select Tuition Changes'!AJ26,0)</f>
        <v>499</v>
      </c>
      <c r="AS21" s="24">
        <f t="shared" ref="AS21:AX21" si="80">+AL21</f>
        <v>499</v>
      </c>
      <c r="AT21" s="24">
        <f t="shared" si="80"/>
        <v>499</v>
      </c>
      <c r="AU21" s="24">
        <f t="shared" si="80"/>
        <v>499</v>
      </c>
      <c r="AV21" s="24">
        <f t="shared" si="80"/>
        <v>499</v>
      </c>
      <c r="AW21" s="24">
        <f t="shared" si="80"/>
        <v>499</v>
      </c>
      <c r="AX21" s="24">
        <f t="shared" si="80"/>
        <v>499</v>
      </c>
      <c r="AZ21" s="24">
        <f t="shared" si="43"/>
        <v>0</v>
      </c>
      <c r="BA21" s="20">
        <f t="shared" si="3"/>
        <v>0</v>
      </c>
      <c r="BB21" s="20">
        <f t="shared" si="4"/>
        <v>0</v>
      </c>
      <c r="BC21" s="20">
        <f t="shared" si="5"/>
        <v>0</v>
      </c>
      <c r="BD21" s="20">
        <f t="shared" si="6"/>
        <v>0</v>
      </c>
      <c r="BE21" s="20">
        <f t="shared" si="7"/>
        <v>0</v>
      </c>
      <c r="BG21" s="26">
        <f t="shared" si="10"/>
        <v>1</v>
      </c>
      <c r="BH21" s="26">
        <f t="shared" si="11"/>
        <v>1</v>
      </c>
      <c r="BI21" s="26">
        <f t="shared" si="12"/>
        <v>1</v>
      </c>
      <c r="BJ21" s="26">
        <f t="shared" si="13"/>
        <v>1</v>
      </c>
      <c r="BK21" s="26">
        <f t="shared" si="14"/>
        <v>1</v>
      </c>
      <c r="BL21" s="26"/>
      <c r="BM21" s="26">
        <f t="shared" si="15"/>
        <v>1</v>
      </c>
      <c r="BN21" s="26">
        <f t="shared" si="16"/>
        <v>1</v>
      </c>
      <c r="BO21" s="26">
        <f t="shared" si="17"/>
        <v>1</v>
      </c>
      <c r="BP21" s="26">
        <f t="shared" si="18"/>
        <v>1</v>
      </c>
      <c r="BQ21" s="26">
        <f t="shared" si="19"/>
        <v>1</v>
      </c>
      <c r="BR21" s="26"/>
      <c r="BS21" s="26">
        <f t="shared" si="20"/>
        <v>0</v>
      </c>
      <c r="BT21" s="26">
        <f t="shared" si="21"/>
        <v>0</v>
      </c>
      <c r="BU21" s="26">
        <f t="shared" si="22"/>
        <v>0</v>
      </c>
      <c r="BV21" s="26">
        <f t="shared" si="23"/>
        <v>0</v>
      </c>
      <c r="BW21" s="26">
        <f t="shared" si="24"/>
        <v>0</v>
      </c>
      <c r="BX21" s="26"/>
      <c r="BY21" s="26">
        <f t="shared" si="25"/>
        <v>1</v>
      </c>
      <c r="BZ21" s="26">
        <f t="shared" si="26"/>
        <v>1</v>
      </c>
      <c r="CA21" s="26">
        <f t="shared" si="27"/>
        <v>1</v>
      </c>
      <c r="CB21" s="26">
        <f t="shared" si="28"/>
        <v>1</v>
      </c>
      <c r="CC21" s="26">
        <f t="shared" si="29"/>
        <v>1</v>
      </c>
      <c r="CD21" s="26"/>
      <c r="CE21" s="26">
        <f t="shared" si="30"/>
        <v>1</v>
      </c>
      <c r="CF21" s="26">
        <f t="shared" si="31"/>
        <v>1</v>
      </c>
      <c r="CG21" s="26">
        <f t="shared" si="32"/>
        <v>1</v>
      </c>
      <c r="CH21" s="26">
        <f t="shared" si="33"/>
        <v>1</v>
      </c>
      <c r="CI21" s="26">
        <f t="shared" si="34"/>
        <v>1</v>
      </c>
      <c r="CJ21" s="26"/>
      <c r="CK21" s="26">
        <f t="shared" si="35"/>
        <v>0</v>
      </c>
      <c r="CL21" s="26">
        <f t="shared" si="36"/>
        <v>0</v>
      </c>
      <c r="CM21" s="26">
        <f t="shared" si="37"/>
        <v>0</v>
      </c>
      <c r="CN21" s="26">
        <f t="shared" si="38"/>
        <v>0</v>
      </c>
      <c r="CO21" s="26">
        <f t="shared" si="39"/>
        <v>0</v>
      </c>
    </row>
    <row r="22" spans="1:93" ht="18" customHeight="1" x14ac:dyDescent="0.25">
      <c r="A22" s="13" t="s">
        <v>9</v>
      </c>
      <c r="B22" s="13" t="s">
        <v>10</v>
      </c>
      <c r="C22" s="13" t="s">
        <v>39</v>
      </c>
      <c r="D22" s="13" t="s">
        <v>28</v>
      </c>
      <c r="E22" s="13" t="s">
        <v>40</v>
      </c>
      <c r="F22" s="13" t="s">
        <v>41</v>
      </c>
      <c r="G22" s="13" t="s">
        <v>42</v>
      </c>
      <c r="H22" s="13" t="s">
        <v>15</v>
      </c>
      <c r="I22" s="13" t="s">
        <v>16</v>
      </c>
      <c r="J22" s="14">
        <f>+'Select Tuition Changes'!Y27</f>
        <v>0</v>
      </c>
      <c r="K22" s="14">
        <f>+'Select Tuition Changes'!Z27</f>
        <v>0</v>
      </c>
      <c r="L22" s="14">
        <f>+'Select Tuition Changes'!AA27</f>
        <v>0</v>
      </c>
      <c r="M22" s="14">
        <f>+'Select Tuition Changes'!AB27</f>
        <v>0</v>
      </c>
      <c r="N22" s="14">
        <f>+'Select Tuition Changes'!AC27</f>
        <v>0</v>
      </c>
      <c r="O22" s="14"/>
      <c r="P22" s="19">
        <v>3.5000000000000003E-2</v>
      </c>
      <c r="Q22" s="24">
        <f>+'Select Tuition Changes'!AE27-'Tuition Calculations'!AL22</f>
        <v>27569</v>
      </c>
      <c r="R22" s="24">
        <f>+'Select Tuition Changes'!AF27-'Tuition Calculations'!AM22</f>
        <v>27569</v>
      </c>
      <c r="S22" s="24">
        <f>+'Select Tuition Changes'!AG27-'Tuition Calculations'!AN22</f>
        <v>27569</v>
      </c>
      <c r="T22" s="24">
        <f>+'Select Tuition Changes'!AH27-'Tuition Calculations'!AO22</f>
        <v>27569</v>
      </c>
      <c r="U22" s="24">
        <f>+'Select Tuition Changes'!AI27-'Tuition Calculations'!AP22</f>
        <v>27569</v>
      </c>
      <c r="V22" s="24">
        <f>+'Select Tuition Changes'!AJ27-'Tuition Calculations'!AQ22</f>
        <v>27569</v>
      </c>
      <c r="W22" s="24"/>
      <c r="X22" s="24">
        <f t="shared" ref="X22:AC22" si="81">+Q21</f>
        <v>16133</v>
      </c>
      <c r="Y22" s="24">
        <f t="shared" si="81"/>
        <v>16133</v>
      </c>
      <c r="Z22" s="24">
        <f t="shared" si="81"/>
        <v>16133</v>
      </c>
      <c r="AA22" s="24">
        <f t="shared" si="81"/>
        <v>16133</v>
      </c>
      <c r="AB22" s="24">
        <f t="shared" si="81"/>
        <v>16133</v>
      </c>
      <c r="AC22" s="24">
        <f t="shared" si="81"/>
        <v>16133</v>
      </c>
      <c r="AD22" s="24"/>
      <c r="AE22" s="24">
        <f t="shared" si="41"/>
        <v>11436</v>
      </c>
      <c r="AF22" s="20">
        <f t="shared" si="45"/>
        <v>11436</v>
      </c>
      <c r="AG22" s="20">
        <f t="shared" si="46"/>
        <v>11436</v>
      </c>
      <c r="AH22" s="20">
        <f t="shared" si="47"/>
        <v>11436</v>
      </c>
      <c r="AI22" s="20">
        <f t="shared" si="48"/>
        <v>11436</v>
      </c>
      <c r="AJ22" s="20">
        <f t="shared" si="49"/>
        <v>11436</v>
      </c>
      <c r="AL22" s="20">
        <f>ROUND($P22*'Select Tuition Changes'!AE27,0)</f>
        <v>1000</v>
      </c>
      <c r="AM22" s="20">
        <f>ROUND($P22*'Select Tuition Changes'!AF27,0)</f>
        <v>1000</v>
      </c>
      <c r="AN22" s="20">
        <f>ROUND($P22*'Select Tuition Changes'!AG27,0)</f>
        <v>1000</v>
      </c>
      <c r="AO22" s="20">
        <f>ROUND($P22*'Select Tuition Changes'!AH27,0)</f>
        <v>1000</v>
      </c>
      <c r="AP22" s="20">
        <f>ROUND($P22*'Select Tuition Changes'!AI27,0)</f>
        <v>1000</v>
      </c>
      <c r="AQ22" s="20">
        <f>ROUND($P22*'Select Tuition Changes'!AJ27,0)</f>
        <v>1000</v>
      </c>
      <c r="AS22" s="24">
        <f t="shared" ref="AS22:AX22" si="82">+AL21</f>
        <v>499</v>
      </c>
      <c r="AT22" s="24">
        <f t="shared" si="82"/>
        <v>499</v>
      </c>
      <c r="AU22" s="24">
        <f t="shared" si="82"/>
        <v>499</v>
      </c>
      <c r="AV22" s="24">
        <f t="shared" si="82"/>
        <v>499</v>
      </c>
      <c r="AW22" s="24">
        <f t="shared" si="82"/>
        <v>499</v>
      </c>
      <c r="AX22" s="24">
        <f t="shared" si="82"/>
        <v>499</v>
      </c>
      <c r="AZ22" s="24">
        <f t="shared" si="43"/>
        <v>501</v>
      </c>
      <c r="BA22" s="20">
        <f t="shared" si="3"/>
        <v>501</v>
      </c>
      <c r="BB22" s="20">
        <f t="shared" si="4"/>
        <v>501</v>
      </c>
      <c r="BC22" s="20">
        <f t="shared" si="5"/>
        <v>501</v>
      </c>
      <c r="BD22" s="20">
        <f t="shared" si="6"/>
        <v>501</v>
      </c>
      <c r="BE22" s="20">
        <f t="shared" si="7"/>
        <v>501</v>
      </c>
      <c r="BG22" s="26">
        <f t="shared" si="10"/>
        <v>1</v>
      </c>
      <c r="BH22" s="26">
        <f t="shared" si="11"/>
        <v>1</v>
      </c>
      <c r="BI22" s="26">
        <f t="shared" si="12"/>
        <v>1</v>
      </c>
      <c r="BJ22" s="26">
        <f t="shared" si="13"/>
        <v>1</v>
      </c>
      <c r="BK22" s="26">
        <f t="shared" si="14"/>
        <v>1</v>
      </c>
      <c r="BL22" s="26"/>
      <c r="BM22" s="26">
        <f t="shared" si="15"/>
        <v>1</v>
      </c>
      <c r="BN22" s="26">
        <f t="shared" si="16"/>
        <v>1</v>
      </c>
      <c r="BO22" s="26">
        <f t="shared" si="17"/>
        <v>1</v>
      </c>
      <c r="BP22" s="26">
        <f t="shared" si="18"/>
        <v>1</v>
      </c>
      <c r="BQ22" s="26">
        <f t="shared" si="19"/>
        <v>1</v>
      </c>
      <c r="BR22" s="26"/>
      <c r="BS22" s="26">
        <f t="shared" si="20"/>
        <v>1</v>
      </c>
      <c r="BT22" s="26">
        <f t="shared" si="21"/>
        <v>1</v>
      </c>
      <c r="BU22" s="26">
        <f t="shared" si="22"/>
        <v>1</v>
      </c>
      <c r="BV22" s="26">
        <f t="shared" si="23"/>
        <v>1</v>
      </c>
      <c r="BW22" s="26">
        <f t="shared" si="24"/>
        <v>1</v>
      </c>
      <c r="BX22" s="26"/>
      <c r="BY22" s="26">
        <f t="shared" si="25"/>
        <v>1</v>
      </c>
      <c r="BZ22" s="26">
        <f t="shared" si="26"/>
        <v>1</v>
      </c>
      <c r="CA22" s="26">
        <f t="shared" si="27"/>
        <v>1</v>
      </c>
      <c r="CB22" s="26">
        <f t="shared" si="28"/>
        <v>1</v>
      </c>
      <c r="CC22" s="26">
        <f t="shared" si="29"/>
        <v>1</v>
      </c>
      <c r="CD22" s="26"/>
      <c r="CE22" s="26">
        <f t="shared" si="30"/>
        <v>1</v>
      </c>
      <c r="CF22" s="26">
        <f t="shared" si="31"/>
        <v>1</v>
      </c>
      <c r="CG22" s="26">
        <f t="shared" si="32"/>
        <v>1</v>
      </c>
      <c r="CH22" s="26">
        <f t="shared" si="33"/>
        <v>1</v>
      </c>
      <c r="CI22" s="26">
        <f t="shared" si="34"/>
        <v>1</v>
      </c>
      <c r="CJ22" s="26"/>
      <c r="CK22" s="26">
        <f t="shared" si="35"/>
        <v>1</v>
      </c>
      <c r="CL22" s="26">
        <f t="shared" si="36"/>
        <v>1</v>
      </c>
      <c r="CM22" s="26">
        <f t="shared" si="37"/>
        <v>1</v>
      </c>
      <c r="CN22" s="26">
        <f t="shared" si="38"/>
        <v>1</v>
      </c>
      <c r="CO22" s="26">
        <f t="shared" si="39"/>
        <v>1</v>
      </c>
    </row>
    <row r="23" spans="1:93" ht="18" customHeight="1" x14ac:dyDescent="0.25">
      <c r="A23" s="13" t="s">
        <v>9</v>
      </c>
      <c r="B23" s="13" t="s">
        <v>10</v>
      </c>
      <c r="C23" s="13" t="s">
        <v>44</v>
      </c>
      <c r="D23" s="13" t="s">
        <v>43</v>
      </c>
      <c r="E23" s="13" t="s">
        <v>45</v>
      </c>
      <c r="F23" s="13" t="s">
        <v>46</v>
      </c>
      <c r="G23" s="13" t="s">
        <v>47</v>
      </c>
      <c r="H23" s="13" t="s">
        <v>13</v>
      </c>
      <c r="I23" s="13" t="s">
        <v>14</v>
      </c>
      <c r="J23" s="14">
        <f>+'Select Tuition Changes'!Y28</f>
        <v>0</v>
      </c>
      <c r="K23" s="14">
        <f>+'Select Tuition Changes'!Z28</f>
        <v>0</v>
      </c>
      <c r="L23" s="14">
        <f>+'Select Tuition Changes'!AA28</f>
        <v>0</v>
      </c>
      <c r="M23" s="14">
        <f>+'Select Tuition Changes'!AB28</f>
        <v>0</v>
      </c>
      <c r="N23" s="14">
        <f>+'Select Tuition Changes'!AC28</f>
        <v>0</v>
      </c>
      <c r="O23" s="14"/>
      <c r="P23" s="19">
        <v>0.03</v>
      </c>
      <c r="Q23" s="24">
        <f>+'Select Tuition Changes'!AE28-'Tuition Calculations'!AL23</f>
        <v>15470</v>
      </c>
      <c r="R23" s="24">
        <f>+'Select Tuition Changes'!AF28-'Tuition Calculations'!AM23</f>
        <v>15470</v>
      </c>
      <c r="S23" s="24">
        <f>+'Select Tuition Changes'!AG28-'Tuition Calculations'!AN23</f>
        <v>15470</v>
      </c>
      <c r="T23" s="24">
        <f>+'Select Tuition Changes'!AH28-'Tuition Calculations'!AO23</f>
        <v>15470</v>
      </c>
      <c r="U23" s="24">
        <f>+'Select Tuition Changes'!AI28-'Tuition Calculations'!AP23</f>
        <v>15470</v>
      </c>
      <c r="V23" s="24">
        <f>+'Select Tuition Changes'!AJ28-'Tuition Calculations'!AQ23</f>
        <v>15470</v>
      </c>
      <c r="W23" s="24"/>
      <c r="X23" s="24">
        <f t="shared" ref="X23:AC23" si="83">+Q23</f>
        <v>15470</v>
      </c>
      <c r="Y23" s="24">
        <f t="shared" si="83"/>
        <v>15470</v>
      </c>
      <c r="Z23" s="24">
        <f t="shared" si="83"/>
        <v>15470</v>
      </c>
      <c r="AA23" s="24">
        <f t="shared" si="83"/>
        <v>15470</v>
      </c>
      <c r="AB23" s="24">
        <f t="shared" si="83"/>
        <v>15470</v>
      </c>
      <c r="AC23" s="24">
        <f t="shared" si="83"/>
        <v>15470</v>
      </c>
      <c r="AD23" s="24"/>
      <c r="AE23" s="24">
        <f t="shared" si="41"/>
        <v>0</v>
      </c>
      <c r="AF23" s="20">
        <f t="shared" si="45"/>
        <v>0</v>
      </c>
      <c r="AG23" s="20">
        <f t="shared" si="46"/>
        <v>0</v>
      </c>
      <c r="AH23" s="20">
        <f t="shared" si="47"/>
        <v>0</v>
      </c>
      <c r="AI23" s="20">
        <f t="shared" si="48"/>
        <v>0</v>
      </c>
      <c r="AJ23" s="20">
        <f t="shared" si="49"/>
        <v>0</v>
      </c>
      <c r="AL23" s="20">
        <f>ROUND($P23*'Select Tuition Changes'!AE28,0)</f>
        <v>478</v>
      </c>
      <c r="AM23" s="20">
        <f>ROUND($P23*'Select Tuition Changes'!AF28,0)</f>
        <v>478</v>
      </c>
      <c r="AN23" s="20">
        <f>ROUND($P23*'Select Tuition Changes'!AG28,0)</f>
        <v>478</v>
      </c>
      <c r="AO23" s="20">
        <f>ROUND($P23*'Select Tuition Changes'!AH28,0)</f>
        <v>478</v>
      </c>
      <c r="AP23" s="20">
        <f>ROUND($P23*'Select Tuition Changes'!AI28,0)</f>
        <v>478</v>
      </c>
      <c r="AQ23" s="20">
        <f>ROUND($P23*'Select Tuition Changes'!AJ28,0)</f>
        <v>478</v>
      </c>
      <c r="AS23" s="24">
        <f t="shared" ref="AS23:AX23" si="84">+AL23</f>
        <v>478</v>
      </c>
      <c r="AT23" s="24">
        <f t="shared" si="84"/>
        <v>478</v>
      </c>
      <c r="AU23" s="24">
        <f t="shared" si="84"/>
        <v>478</v>
      </c>
      <c r="AV23" s="24">
        <f t="shared" si="84"/>
        <v>478</v>
      </c>
      <c r="AW23" s="24">
        <f t="shared" si="84"/>
        <v>478</v>
      </c>
      <c r="AX23" s="24">
        <f t="shared" si="84"/>
        <v>478</v>
      </c>
      <c r="AZ23" s="24">
        <f t="shared" si="43"/>
        <v>0</v>
      </c>
      <c r="BA23" s="20">
        <f t="shared" si="3"/>
        <v>0</v>
      </c>
      <c r="BB23" s="20">
        <f t="shared" si="4"/>
        <v>0</v>
      </c>
      <c r="BC23" s="20">
        <f t="shared" si="5"/>
        <v>0</v>
      </c>
      <c r="BD23" s="20">
        <f t="shared" si="6"/>
        <v>0</v>
      </c>
      <c r="BE23" s="20">
        <f t="shared" si="7"/>
        <v>0</v>
      </c>
      <c r="BG23" s="26">
        <f t="shared" si="10"/>
        <v>1</v>
      </c>
      <c r="BH23" s="26">
        <f t="shared" si="11"/>
        <v>1</v>
      </c>
      <c r="BI23" s="26">
        <f t="shared" si="12"/>
        <v>1</v>
      </c>
      <c r="BJ23" s="26">
        <f t="shared" si="13"/>
        <v>1</v>
      </c>
      <c r="BK23" s="26">
        <f t="shared" si="14"/>
        <v>1</v>
      </c>
      <c r="BL23" s="26"/>
      <c r="BM23" s="26">
        <f t="shared" si="15"/>
        <v>1</v>
      </c>
      <c r="BN23" s="26">
        <f t="shared" si="16"/>
        <v>1</v>
      </c>
      <c r="BO23" s="26">
        <f t="shared" si="17"/>
        <v>1</v>
      </c>
      <c r="BP23" s="26">
        <f t="shared" si="18"/>
        <v>1</v>
      </c>
      <c r="BQ23" s="26">
        <f t="shared" si="19"/>
        <v>1</v>
      </c>
      <c r="BR23" s="26"/>
      <c r="BS23" s="26">
        <f t="shared" si="20"/>
        <v>0</v>
      </c>
      <c r="BT23" s="26">
        <f t="shared" si="21"/>
        <v>0</v>
      </c>
      <c r="BU23" s="26">
        <f t="shared" si="22"/>
        <v>0</v>
      </c>
      <c r="BV23" s="26">
        <f t="shared" si="23"/>
        <v>0</v>
      </c>
      <c r="BW23" s="26">
        <f t="shared" si="24"/>
        <v>0</v>
      </c>
      <c r="BX23" s="26"/>
      <c r="BY23" s="26">
        <f t="shared" si="25"/>
        <v>1</v>
      </c>
      <c r="BZ23" s="26">
        <f t="shared" si="26"/>
        <v>1</v>
      </c>
      <c r="CA23" s="26">
        <f t="shared" si="27"/>
        <v>1</v>
      </c>
      <c r="CB23" s="26">
        <f t="shared" si="28"/>
        <v>1</v>
      </c>
      <c r="CC23" s="26">
        <f t="shared" si="29"/>
        <v>1</v>
      </c>
      <c r="CD23" s="26"/>
      <c r="CE23" s="26">
        <f t="shared" si="30"/>
        <v>1</v>
      </c>
      <c r="CF23" s="26">
        <f t="shared" si="31"/>
        <v>1</v>
      </c>
      <c r="CG23" s="26">
        <f t="shared" si="32"/>
        <v>1</v>
      </c>
      <c r="CH23" s="26">
        <f t="shared" si="33"/>
        <v>1</v>
      </c>
      <c r="CI23" s="26">
        <f t="shared" si="34"/>
        <v>1</v>
      </c>
      <c r="CJ23" s="26"/>
      <c r="CK23" s="26">
        <f t="shared" si="35"/>
        <v>0</v>
      </c>
      <c r="CL23" s="26">
        <f t="shared" si="36"/>
        <v>0</v>
      </c>
      <c r="CM23" s="26">
        <f t="shared" si="37"/>
        <v>0</v>
      </c>
      <c r="CN23" s="26">
        <f t="shared" si="38"/>
        <v>0</v>
      </c>
      <c r="CO23" s="26">
        <f t="shared" si="39"/>
        <v>0</v>
      </c>
    </row>
    <row r="24" spans="1:93" ht="18" customHeight="1" x14ac:dyDescent="0.25">
      <c r="A24" s="13" t="s">
        <v>9</v>
      </c>
      <c r="B24" s="13" t="s">
        <v>10</v>
      </c>
      <c r="C24" s="13" t="s">
        <v>44</v>
      </c>
      <c r="D24" s="13" t="s">
        <v>43</v>
      </c>
      <c r="E24" s="13" t="s">
        <v>45</v>
      </c>
      <c r="F24" s="13" t="s">
        <v>46</v>
      </c>
      <c r="G24" s="13" t="s">
        <v>47</v>
      </c>
      <c r="H24" s="13" t="s">
        <v>15</v>
      </c>
      <c r="I24" s="13" t="s">
        <v>16</v>
      </c>
      <c r="J24" s="14">
        <f>+'Select Tuition Changes'!Y29</f>
        <v>0</v>
      </c>
      <c r="K24" s="14">
        <f>+'Select Tuition Changes'!Z29</f>
        <v>0</v>
      </c>
      <c r="L24" s="14">
        <f>+'Select Tuition Changes'!AA29</f>
        <v>0</v>
      </c>
      <c r="M24" s="14">
        <f>+'Select Tuition Changes'!AB29</f>
        <v>0</v>
      </c>
      <c r="N24" s="14">
        <f>+'Select Tuition Changes'!AC29</f>
        <v>0</v>
      </c>
      <c r="O24" s="14"/>
      <c r="P24" s="19">
        <v>3.5000000000000003E-2</v>
      </c>
      <c r="Q24" s="24">
        <f>+'Select Tuition Changes'!AE29-'Tuition Calculations'!AL24</f>
        <v>27427</v>
      </c>
      <c r="R24" s="24">
        <f>+'Select Tuition Changes'!AF29-'Tuition Calculations'!AM24</f>
        <v>27427</v>
      </c>
      <c r="S24" s="24">
        <f>+'Select Tuition Changes'!AG29-'Tuition Calculations'!AN24</f>
        <v>27427</v>
      </c>
      <c r="T24" s="24">
        <f>+'Select Tuition Changes'!AH29-'Tuition Calculations'!AO24</f>
        <v>27427</v>
      </c>
      <c r="U24" s="24">
        <f>+'Select Tuition Changes'!AI29-'Tuition Calculations'!AP24</f>
        <v>27427</v>
      </c>
      <c r="V24" s="24">
        <f>+'Select Tuition Changes'!AJ29-'Tuition Calculations'!AQ24</f>
        <v>27427</v>
      </c>
      <c r="W24" s="24"/>
      <c r="X24" s="24">
        <f t="shared" ref="X24:AC24" si="85">+Q23</f>
        <v>15470</v>
      </c>
      <c r="Y24" s="24">
        <f t="shared" si="85"/>
        <v>15470</v>
      </c>
      <c r="Z24" s="24">
        <f t="shared" si="85"/>
        <v>15470</v>
      </c>
      <c r="AA24" s="24">
        <f t="shared" si="85"/>
        <v>15470</v>
      </c>
      <c r="AB24" s="24">
        <f t="shared" si="85"/>
        <v>15470</v>
      </c>
      <c r="AC24" s="24">
        <f t="shared" si="85"/>
        <v>15470</v>
      </c>
      <c r="AD24" s="24"/>
      <c r="AE24" s="24">
        <f t="shared" si="41"/>
        <v>11957</v>
      </c>
      <c r="AF24" s="20">
        <f t="shared" si="45"/>
        <v>11957</v>
      </c>
      <c r="AG24" s="20">
        <f t="shared" si="46"/>
        <v>11957</v>
      </c>
      <c r="AH24" s="20">
        <f t="shared" si="47"/>
        <v>11957</v>
      </c>
      <c r="AI24" s="20">
        <f t="shared" si="48"/>
        <v>11957</v>
      </c>
      <c r="AJ24" s="20">
        <f t="shared" si="49"/>
        <v>11957</v>
      </c>
      <c r="AL24" s="20">
        <f>ROUND($P24*'Select Tuition Changes'!AE29,0)</f>
        <v>995</v>
      </c>
      <c r="AM24" s="20">
        <f>ROUND($P24*'Select Tuition Changes'!AF29,0)</f>
        <v>995</v>
      </c>
      <c r="AN24" s="20">
        <f>ROUND($P24*'Select Tuition Changes'!AG29,0)</f>
        <v>995</v>
      </c>
      <c r="AO24" s="20">
        <f>ROUND($P24*'Select Tuition Changes'!AH29,0)</f>
        <v>995</v>
      </c>
      <c r="AP24" s="20">
        <f>ROUND($P24*'Select Tuition Changes'!AI29,0)</f>
        <v>995</v>
      </c>
      <c r="AQ24" s="20">
        <f>ROUND($P24*'Select Tuition Changes'!AJ29,0)</f>
        <v>995</v>
      </c>
      <c r="AS24" s="24">
        <f t="shared" ref="AS24:AX24" si="86">+AL23</f>
        <v>478</v>
      </c>
      <c r="AT24" s="24">
        <f t="shared" si="86"/>
        <v>478</v>
      </c>
      <c r="AU24" s="24">
        <f t="shared" si="86"/>
        <v>478</v>
      </c>
      <c r="AV24" s="24">
        <f t="shared" si="86"/>
        <v>478</v>
      </c>
      <c r="AW24" s="24">
        <f t="shared" si="86"/>
        <v>478</v>
      </c>
      <c r="AX24" s="24">
        <f t="shared" si="86"/>
        <v>478</v>
      </c>
      <c r="AZ24" s="24">
        <f t="shared" si="43"/>
        <v>517</v>
      </c>
      <c r="BA24" s="20">
        <f t="shared" si="3"/>
        <v>517</v>
      </c>
      <c r="BB24" s="20">
        <f t="shared" si="4"/>
        <v>517</v>
      </c>
      <c r="BC24" s="20">
        <f t="shared" si="5"/>
        <v>517</v>
      </c>
      <c r="BD24" s="20">
        <f t="shared" si="6"/>
        <v>517</v>
      </c>
      <c r="BE24" s="20">
        <f t="shared" si="7"/>
        <v>517</v>
      </c>
      <c r="BG24" s="26">
        <f t="shared" si="10"/>
        <v>1</v>
      </c>
      <c r="BH24" s="26">
        <f t="shared" si="11"/>
        <v>1</v>
      </c>
      <c r="BI24" s="26">
        <f t="shared" si="12"/>
        <v>1</v>
      </c>
      <c r="BJ24" s="26">
        <f t="shared" si="13"/>
        <v>1</v>
      </c>
      <c r="BK24" s="26">
        <f t="shared" si="14"/>
        <v>1</v>
      </c>
      <c r="BL24" s="26"/>
      <c r="BM24" s="26">
        <f t="shared" si="15"/>
        <v>1</v>
      </c>
      <c r="BN24" s="26">
        <f t="shared" si="16"/>
        <v>1</v>
      </c>
      <c r="BO24" s="26">
        <f t="shared" si="17"/>
        <v>1</v>
      </c>
      <c r="BP24" s="26">
        <f t="shared" si="18"/>
        <v>1</v>
      </c>
      <c r="BQ24" s="26">
        <f t="shared" si="19"/>
        <v>1</v>
      </c>
      <c r="BR24" s="26"/>
      <c r="BS24" s="26">
        <f t="shared" si="20"/>
        <v>1</v>
      </c>
      <c r="BT24" s="26">
        <f t="shared" si="21"/>
        <v>1</v>
      </c>
      <c r="BU24" s="26">
        <f t="shared" si="22"/>
        <v>1</v>
      </c>
      <c r="BV24" s="26">
        <f t="shared" si="23"/>
        <v>1</v>
      </c>
      <c r="BW24" s="26">
        <f t="shared" si="24"/>
        <v>1</v>
      </c>
      <c r="BX24" s="26"/>
      <c r="BY24" s="26">
        <f t="shared" si="25"/>
        <v>1</v>
      </c>
      <c r="BZ24" s="26">
        <f t="shared" si="26"/>
        <v>1</v>
      </c>
      <c r="CA24" s="26">
        <f t="shared" si="27"/>
        <v>1</v>
      </c>
      <c r="CB24" s="26">
        <f t="shared" si="28"/>
        <v>1</v>
      </c>
      <c r="CC24" s="26">
        <f t="shared" si="29"/>
        <v>1</v>
      </c>
      <c r="CD24" s="26"/>
      <c r="CE24" s="26">
        <f t="shared" si="30"/>
        <v>1</v>
      </c>
      <c r="CF24" s="26">
        <f t="shared" si="31"/>
        <v>1</v>
      </c>
      <c r="CG24" s="26">
        <f t="shared" si="32"/>
        <v>1</v>
      </c>
      <c r="CH24" s="26">
        <f t="shared" si="33"/>
        <v>1</v>
      </c>
      <c r="CI24" s="26">
        <f t="shared" si="34"/>
        <v>1</v>
      </c>
      <c r="CJ24" s="26"/>
      <c r="CK24" s="26">
        <f t="shared" si="35"/>
        <v>1</v>
      </c>
      <c r="CL24" s="26">
        <f t="shared" si="36"/>
        <v>1</v>
      </c>
      <c r="CM24" s="26">
        <f t="shared" si="37"/>
        <v>1</v>
      </c>
      <c r="CN24" s="26">
        <f t="shared" si="38"/>
        <v>1</v>
      </c>
      <c r="CO24" s="26">
        <f t="shared" si="39"/>
        <v>1</v>
      </c>
    </row>
    <row r="25" spans="1:93" ht="18" customHeight="1" x14ac:dyDescent="0.25">
      <c r="A25" s="13" t="s">
        <v>9</v>
      </c>
      <c r="B25" s="13" t="s">
        <v>10</v>
      </c>
      <c r="C25" s="13" t="s">
        <v>48</v>
      </c>
      <c r="D25" s="13" t="s">
        <v>32</v>
      </c>
      <c r="E25" s="13" t="s">
        <v>49</v>
      </c>
      <c r="F25" s="13" t="s">
        <v>48</v>
      </c>
      <c r="G25" s="13" t="s">
        <v>50</v>
      </c>
      <c r="H25" s="13" t="s">
        <v>13</v>
      </c>
      <c r="I25" s="13" t="s">
        <v>14</v>
      </c>
      <c r="J25" s="14">
        <f>+'Select Tuition Changes'!Y30</f>
        <v>0</v>
      </c>
      <c r="K25" s="14">
        <f>+'Select Tuition Changes'!Z30</f>
        <v>0</v>
      </c>
      <c r="L25" s="14">
        <f>+'Select Tuition Changes'!AA30</f>
        <v>0</v>
      </c>
      <c r="M25" s="14">
        <f>+'Select Tuition Changes'!AB30</f>
        <v>0</v>
      </c>
      <c r="N25" s="14">
        <f>+'Select Tuition Changes'!AC30</f>
        <v>0</v>
      </c>
      <c r="O25" s="14"/>
      <c r="P25" s="19">
        <v>0.03</v>
      </c>
      <c r="Q25" s="24">
        <f>+'Select Tuition Changes'!AE30-'Tuition Calculations'!AL25</f>
        <v>16116</v>
      </c>
      <c r="R25" s="24">
        <f>+'Select Tuition Changes'!AF30-'Tuition Calculations'!AM25</f>
        <v>16116</v>
      </c>
      <c r="S25" s="24">
        <f>+'Select Tuition Changes'!AG30-'Tuition Calculations'!AN25</f>
        <v>16116</v>
      </c>
      <c r="T25" s="24">
        <f>+'Select Tuition Changes'!AH30-'Tuition Calculations'!AO25</f>
        <v>16116</v>
      </c>
      <c r="U25" s="24">
        <f>+'Select Tuition Changes'!AI30-'Tuition Calculations'!AP25</f>
        <v>16116</v>
      </c>
      <c r="V25" s="24">
        <f>+'Select Tuition Changes'!AJ30-'Tuition Calculations'!AQ25</f>
        <v>16116</v>
      </c>
      <c r="W25" s="24"/>
      <c r="X25" s="24">
        <f t="shared" ref="X25:AC25" si="87">+Q25</f>
        <v>16116</v>
      </c>
      <c r="Y25" s="24">
        <f t="shared" si="87"/>
        <v>16116</v>
      </c>
      <c r="Z25" s="24">
        <f t="shared" si="87"/>
        <v>16116</v>
      </c>
      <c r="AA25" s="24">
        <f t="shared" si="87"/>
        <v>16116</v>
      </c>
      <c r="AB25" s="24">
        <f t="shared" si="87"/>
        <v>16116</v>
      </c>
      <c r="AC25" s="24">
        <f t="shared" si="87"/>
        <v>16116</v>
      </c>
      <c r="AD25" s="24"/>
      <c r="AE25" s="24">
        <f t="shared" si="41"/>
        <v>0</v>
      </c>
      <c r="AF25" s="20">
        <f t="shared" si="45"/>
        <v>0</v>
      </c>
      <c r="AG25" s="20">
        <f t="shared" si="46"/>
        <v>0</v>
      </c>
      <c r="AH25" s="20">
        <f t="shared" si="47"/>
        <v>0</v>
      </c>
      <c r="AI25" s="20">
        <f t="shared" si="48"/>
        <v>0</v>
      </c>
      <c r="AJ25" s="20">
        <f t="shared" si="49"/>
        <v>0</v>
      </c>
      <c r="AL25" s="20">
        <f>ROUND($P25*'Select Tuition Changes'!AE30,0)</f>
        <v>498</v>
      </c>
      <c r="AM25" s="20">
        <f>ROUND($P25*'Select Tuition Changes'!AF30,0)</f>
        <v>498</v>
      </c>
      <c r="AN25" s="20">
        <f>ROUND($P25*'Select Tuition Changes'!AG30,0)</f>
        <v>498</v>
      </c>
      <c r="AO25" s="20">
        <f>ROUND($P25*'Select Tuition Changes'!AH30,0)</f>
        <v>498</v>
      </c>
      <c r="AP25" s="20">
        <f>ROUND($P25*'Select Tuition Changes'!AI30,0)</f>
        <v>498</v>
      </c>
      <c r="AQ25" s="20">
        <f>ROUND($P25*'Select Tuition Changes'!AJ30,0)</f>
        <v>498</v>
      </c>
      <c r="AS25" s="24">
        <f t="shared" ref="AS25:AX25" si="88">+AL25</f>
        <v>498</v>
      </c>
      <c r="AT25" s="24">
        <f t="shared" si="88"/>
        <v>498</v>
      </c>
      <c r="AU25" s="24">
        <f t="shared" si="88"/>
        <v>498</v>
      </c>
      <c r="AV25" s="24">
        <f t="shared" si="88"/>
        <v>498</v>
      </c>
      <c r="AW25" s="24">
        <f t="shared" si="88"/>
        <v>498</v>
      </c>
      <c r="AX25" s="24">
        <f t="shared" si="88"/>
        <v>498</v>
      </c>
      <c r="AZ25" s="24">
        <f t="shared" si="43"/>
        <v>0</v>
      </c>
      <c r="BA25" s="20">
        <f t="shared" si="3"/>
        <v>0</v>
      </c>
      <c r="BB25" s="20">
        <f t="shared" si="4"/>
        <v>0</v>
      </c>
      <c r="BC25" s="20">
        <f t="shared" si="5"/>
        <v>0</v>
      </c>
      <c r="BD25" s="20">
        <f t="shared" si="6"/>
        <v>0</v>
      </c>
      <c r="BE25" s="20">
        <f t="shared" si="7"/>
        <v>0</v>
      </c>
      <c r="BG25" s="26">
        <f t="shared" si="10"/>
        <v>1</v>
      </c>
      <c r="BH25" s="26">
        <f t="shared" si="11"/>
        <v>1</v>
      </c>
      <c r="BI25" s="26">
        <f t="shared" si="12"/>
        <v>1</v>
      </c>
      <c r="BJ25" s="26">
        <f t="shared" si="13"/>
        <v>1</v>
      </c>
      <c r="BK25" s="26">
        <f t="shared" si="14"/>
        <v>1</v>
      </c>
      <c r="BL25" s="26"/>
      <c r="BM25" s="26">
        <f t="shared" si="15"/>
        <v>1</v>
      </c>
      <c r="BN25" s="26">
        <f t="shared" si="16"/>
        <v>1</v>
      </c>
      <c r="BO25" s="26">
        <f t="shared" si="17"/>
        <v>1</v>
      </c>
      <c r="BP25" s="26">
        <f t="shared" si="18"/>
        <v>1</v>
      </c>
      <c r="BQ25" s="26">
        <f t="shared" si="19"/>
        <v>1</v>
      </c>
      <c r="BR25" s="26"/>
      <c r="BS25" s="26">
        <f t="shared" si="20"/>
        <v>0</v>
      </c>
      <c r="BT25" s="26">
        <f t="shared" si="21"/>
        <v>0</v>
      </c>
      <c r="BU25" s="26">
        <f t="shared" si="22"/>
        <v>0</v>
      </c>
      <c r="BV25" s="26">
        <f t="shared" si="23"/>
        <v>0</v>
      </c>
      <c r="BW25" s="26">
        <f t="shared" si="24"/>
        <v>0</v>
      </c>
      <c r="BX25" s="26"/>
      <c r="BY25" s="26">
        <f t="shared" si="25"/>
        <v>1</v>
      </c>
      <c r="BZ25" s="26">
        <f t="shared" si="26"/>
        <v>1</v>
      </c>
      <c r="CA25" s="26">
        <f t="shared" si="27"/>
        <v>1</v>
      </c>
      <c r="CB25" s="26">
        <f t="shared" si="28"/>
        <v>1</v>
      </c>
      <c r="CC25" s="26">
        <f t="shared" si="29"/>
        <v>1</v>
      </c>
      <c r="CD25" s="26"/>
      <c r="CE25" s="26">
        <f t="shared" si="30"/>
        <v>1</v>
      </c>
      <c r="CF25" s="26">
        <f t="shared" si="31"/>
        <v>1</v>
      </c>
      <c r="CG25" s="26">
        <f t="shared" si="32"/>
        <v>1</v>
      </c>
      <c r="CH25" s="26">
        <f t="shared" si="33"/>
        <v>1</v>
      </c>
      <c r="CI25" s="26">
        <f t="shared" si="34"/>
        <v>1</v>
      </c>
      <c r="CJ25" s="26"/>
      <c r="CK25" s="26">
        <f t="shared" si="35"/>
        <v>0</v>
      </c>
      <c r="CL25" s="26">
        <f t="shared" si="36"/>
        <v>0</v>
      </c>
      <c r="CM25" s="26">
        <f t="shared" si="37"/>
        <v>0</v>
      </c>
      <c r="CN25" s="26">
        <f t="shared" si="38"/>
        <v>0</v>
      </c>
      <c r="CO25" s="26">
        <f t="shared" si="39"/>
        <v>0</v>
      </c>
    </row>
    <row r="26" spans="1:93" ht="18" customHeight="1" x14ac:dyDescent="0.25">
      <c r="A26" s="13" t="s">
        <v>9</v>
      </c>
      <c r="B26" s="13" t="s">
        <v>10</v>
      </c>
      <c r="C26" s="13" t="s">
        <v>48</v>
      </c>
      <c r="D26" s="13" t="s">
        <v>32</v>
      </c>
      <c r="E26" s="13" t="s">
        <v>49</v>
      </c>
      <c r="F26" s="13" t="s">
        <v>48</v>
      </c>
      <c r="G26" s="13" t="s">
        <v>50</v>
      </c>
      <c r="H26" s="13" t="s">
        <v>15</v>
      </c>
      <c r="I26" s="13" t="s">
        <v>16</v>
      </c>
      <c r="J26" s="14">
        <f>+'Select Tuition Changes'!Y31</f>
        <v>0</v>
      </c>
      <c r="K26" s="14">
        <f>+'Select Tuition Changes'!Z31</f>
        <v>0</v>
      </c>
      <c r="L26" s="14">
        <f>+'Select Tuition Changes'!AA31</f>
        <v>0</v>
      </c>
      <c r="M26" s="14">
        <f>+'Select Tuition Changes'!AB31</f>
        <v>0</v>
      </c>
      <c r="N26" s="14">
        <f>+'Select Tuition Changes'!AC31</f>
        <v>0</v>
      </c>
      <c r="O26" s="14"/>
      <c r="P26" s="19">
        <v>3.5000000000000003E-2</v>
      </c>
      <c r="Q26" s="24">
        <f>+'Select Tuition Changes'!AE31-'Tuition Calculations'!AL26</f>
        <v>32557</v>
      </c>
      <c r="R26" s="24">
        <f>+'Select Tuition Changes'!AF31-'Tuition Calculations'!AM26</f>
        <v>32557</v>
      </c>
      <c r="S26" s="24">
        <f>+'Select Tuition Changes'!AG31-'Tuition Calculations'!AN26</f>
        <v>32557</v>
      </c>
      <c r="T26" s="24">
        <f>+'Select Tuition Changes'!AH31-'Tuition Calculations'!AO26</f>
        <v>32557</v>
      </c>
      <c r="U26" s="24">
        <f>+'Select Tuition Changes'!AI31-'Tuition Calculations'!AP26</f>
        <v>32557</v>
      </c>
      <c r="V26" s="24">
        <f>+'Select Tuition Changes'!AJ31-'Tuition Calculations'!AQ26</f>
        <v>32557</v>
      </c>
      <c r="W26" s="24"/>
      <c r="X26" s="24">
        <f t="shared" ref="X26:AC26" si="89">+Q25</f>
        <v>16116</v>
      </c>
      <c r="Y26" s="24">
        <f t="shared" si="89"/>
        <v>16116</v>
      </c>
      <c r="Z26" s="24">
        <f t="shared" si="89"/>
        <v>16116</v>
      </c>
      <c r="AA26" s="24">
        <f t="shared" si="89"/>
        <v>16116</v>
      </c>
      <c r="AB26" s="24">
        <f t="shared" si="89"/>
        <v>16116</v>
      </c>
      <c r="AC26" s="24">
        <f t="shared" si="89"/>
        <v>16116</v>
      </c>
      <c r="AD26" s="24"/>
      <c r="AE26" s="24">
        <f t="shared" si="41"/>
        <v>16441</v>
      </c>
      <c r="AF26" s="20">
        <f t="shared" si="45"/>
        <v>16441</v>
      </c>
      <c r="AG26" s="20">
        <f t="shared" si="46"/>
        <v>16441</v>
      </c>
      <c r="AH26" s="20">
        <f t="shared" si="47"/>
        <v>16441</v>
      </c>
      <c r="AI26" s="20">
        <f t="shared" si="48"/>
        <v>16441</v>
      </c>
      <c r="AJ26" s="20">
        <f t="shared" si="49"/>
        <v>16441</v>
      </c>
      <c r="AL26" s="20">
        <f>ROUND($P26*'Select Tuition Changes'!AE31,0)</f>
        <v>1181</v>
      </c>
      <c r="AM26" s="20">
        <f>ROUND($P26*'Select Tuition Changes'!AF31,0)</f>
        <v>1181</v>
      </c>
      <c r="AN26" s="20">
        <f>ROUND($P26*'Select Tuition Changes'!AG31,0)</f>
        <v>1181</v>
      </c>
      <c r="AO26" s="20">
        <f>ROUND($P26*'Select Tuition Changes'!AH31,0)</f>
        <v>1181</v>
      </c>
      <c r="AP26" s="20">
        <f>ROUND($P26*'Select Tuition Changes'!AI31,0)</f>
        <v>1181</v>
      </c>
      <c r="AQ26" s="20">
        <f>ROUND($P26*'Select Tuition Changes'!AJ31,0)</f>
        <v>1181</v>
      </c>
      <c r="AS26" s="24">
        <f t="shared" ref="AS26:AX26" si="90">+AL25</f>
        <v>498</v>
      </c>
      <c r="AT26" s="24">
        <f t="shared" si="90"/>
        <v>498</v>
      </c>
      <c r="AU26" s="24">
        <f t="shared" si="90"/>
        <v>498</v>
      </c>
      <c r="AV26" s="24">
        <f t="shared" si="90"/>
        <v>498</v>
      </c>
      <c r="AW26" s="24">
        <f t="shared" si="90"/>
        <v>498</v>
      </c>
      <c r="AX26" s="24">
        <f t="shared" si="90"/>
        <v>498</v>
      </c>
      <c r="AZ26" s="24">
        <f t="shared" si="43"/>
        <v>683</v>
      </c>
      <c r="BA26" s="20">
        <f t="shared" si="3"/>
        <v>683</v>
      </c>
      <c r="BB26" s="20">
        <f t="shared" si="4"/>
        <v>683</v>
      </c>
      <c r="BC26" s="20">
        <f t="shared" si="5"/>
        <v>683</v>
      </c>
      <c r="BD26" s="20">
        <f t="shared" si="6"/>
        <v>683</v>
      </c>
      <c r="BE26" s="20">
        <f t="shared" si="7"/>
        <v>683</v>
      </c>
      <c r="BG26" s="26">
        <f t="shared" si="10"/>
        <v>1</v>
      </c>
      <c r="BH26" s="26">
        <f t="shared" si="11"/>
        <v>1</v>
      </c>
      <c r="BI26" s="26">
        <f t="shared" si="12"/>
        <v>1</v>
      </c>
      <c r="BJ26" s="26">
        <f t="shared" si="13"/>
        <v>1</v>
      </c>
      <c r="BK26" s="26">
        <f t="shared" si="14"/>
        <v>1</v>
      </c>
      <c r="BL26" s="26"/>
      <c r="BM26" s="26">
        <f t="shared" si="15"/>
        <v>1</v>
      </c>
      <c r="BN26" s="26">
        <f t="shared" si="16"/>
        <v>1</v>
      </c>
      <c r="BO26" s="26">
        <f t="shared" si="17"/>
        <v>1</v>
      </c>
      <c r="BP26" s="26">
        <f t="shared" si="18"/>
        <v>1</v>
      </c>
      <c r="BQ26" s="26">
        <f t="shared" si="19"/>
        <v>1</v>
      </c>
      <c r="BR26" s="26"/>
      <c r="BS26" s="26">
        <f t="shared" si="20"/>
        <v>1</v>
      </c>
      <c r="BT26" s="26">
        <f t="shared" si="21"/>
        <v>1</v>
      </c>
      <c r="BU26" s="26">
        <f t="shared" si="22"/>
        <v>1</v>
      </c>
      <c r="BV26" s="26">
        <f t="shared" si="23"/>
        <v>1</v>
      </c>
      <c r="BW26" s="26">
        <f t="shared" si="24"/>
        <v>1</v>
      </c>
      <c r="BX26" s="26"/>
      <c r="BY26" s="26">
        <f t="shared" si="25"/>
        <v>1</v>
      </c>
      <c r="BZ26" s="26">
        <f t="shared" si="26"/>
        <v>1</v>
      </c>
      <c r="CA26" s="26">
        <f t="shared" si="27"/>
        <v>1</v>
      </c>
      <c r="CB26" s="26">
        <f t="shared" si="28"/>
        <v>1</v>
      </c>
      <c r="CC26" s="26">
        <f t="shared" si="29"/>
        <v>1</v>
      </c>
      <c r="CD26" s="26"/>
      <c r="CE26" s="26">
        <f t="shared" si="30"/>
        <v>1</v>
      </c>
      <c r="CF26" s="26">
        <f t="shared" si="31"/>
        <v>1</v>
      </c>
      <c r="CG26" s="26">
        <f t="shared" si="32"/>
        <v>1</v>
      </c>
      <c r="CH26" s="26">
        <f t="shared" si="33"/>
        <v>1</v>
      </c>
      <c r="CI26" s="26">
        <f t="shared" si="34"/>
        <v>1</v>
      </c>
      <c r="CJ26" s="26"/>
      <c r="CK26" s="26">
        <f t="shared" si="35"/>
        <v>1</v>
      </c>
      <c r="CL26" s="26">
        <f t="shared" si="36"/>
        <v>1</v>
      </c>
      <c r="CM26" s="26">
        <f t="shared" si="37"/>
        <v>1</v>
      </c>
      <c r="CN26" s="26">
        <f t="shared" si="38"/>
        <v>1</v>
      </c>
      <c r="CO26" s="26">
        <f t="shared" si="39"/>
        <v>1</v>
      </c>
    </row>
    <row r="27" spans="1:93" ht="18" customHeight="1" x14ac:dyDescent="0.25">
      <c r="A27" s="13" t="s">
        <v>9</v>
      </c>
      <c r="B27" s="13" t="s">
        <v>10</v>
      </c>
      <c r="C27" s="13" t="s">
        <v>52</v>
      </c>
      <c r="D27" s="13" t="s">
        <v>51</v>
      </c>
      <c r="E27" s="13" t="s">
        <v>53</v>
      </c>
      <c r="F27" s="13" t="s">
        <v>39</v>
      </c>
      <c r="G27" s="13" t="s">
        <v>54</v>
      </c>
      <c r="H27" s="13" t="s">
        <v>13</v>
      </c>
      <c r="I27" s="13" t="s">
        <v>14</v>
      </c>
      <c r="J27" s="14">
        <f>+'Select Tuition Changes'!Y32</f>
        <v>0</v>
      </c>
      <c r="K27" s="14">
        <f>+'Select Tuition Changes'!Z32</f>
        <v>0</v>
      </c>
      <c r="L27" s="14">
        <f>+'Select Tuition Changes'!AA32</f>
        <v>0</v>
      </c>
      <c r="M27" s="14">
        <f>+'Select Tuition Changes'!AB32</f>
        <v>0</v>
      </c>
      <c r="N27" s="14">
        <f>+'Select Tuition Changes'!AC32</f>
        <v>0</v>
      </c>
      <c r="O27" s="14"/>
      <c r="P27" s="19">
        <v>0.03</v>
      </c>
      <c r="Q27" s="24">
        <f>+'Select Tuition Changes'!AE32-'Tuition Calculations'!AL27</f>
        <v>16369</v>
      </c>
      <c r="R27" s="24">
        <f>+'Select Tuition Changes'!AF32-'Tuition Calculations'!AM27</f>
        <v>16369</v>
      </c>
      <c r="S27" s="24">
        <f>+'Select Tuition Changes'!AG32-'Tuition Calculations'!AN27</f>
        <v>16369</v>
      </c>
      <c r="T27" s="24">
        <f>+'Select Tuition Changes'!AH32-'Tuition Calculations'!AO27</f>
        <v>16369</v>
      </c>
      <c r="U27" s="24">
        <f>+'Select Tuition Changes'!AI32-'Tuition Calculations'!AP27</f>
        <v>16369</v>
      </c>
      <c r="V27" s="24">
        <f>+'Select Tuition Changes'!AJ32-'Tuition Calculations'!AQ27</f>
        <v>16369</v>
      </c>
      <c r="W27" s="24"/>
      <c r="X27" s="24">
        <f t="shared" ref="X27:AC27" si="91">+Q27</f>
        <v>16369</v>
      </c>
      <c r="Y27" s="24">
        <f t="shared" si="91"/>
        <v>16369</v>
      </c>
      <c r="Z27" s="24">
        <f t="shared" si="91"/>
        <v>16369</v>
      </c>
      <c r="AA27" s="24">
        <f t="shared" si="91"/>
        <v>16369</v>
      </c>
      <c r="AB27" s="24">
        <f t="shared" si="91"/>
        <v>16369</v>
      </c>
      <c r="AC27" s="24">
        <f t="shared" si="91"/>
        <v>16369</v>
      </c>
      <c r="AD27" s="24"/>
      <c r="AE27" s="24">
        <f t="shared" si="41"/>
        <v>0</v>
      </c>
      <c r="AF27" s="20">
        <f t="shared" si="45"/>
        <v>0</v>
      </c>
      <c r="AG27" s="20">
        <f t="shared" si="46"/>
        <v>0</v>
      </c>
      <c r="AH27" s="20">
        <f t="shared" si="47"/>
        <v>0</v>
      </c>
      <c r="AI27" s="20">
        <f t="shared" si="48"/>
        <v>0</v>
      </c>
      <c r="AJ27" s="20">
        <f t="shared" si="49"/>
        <v>0</v>
      </c>
      <c r="AL27" s="20">
        <f>ROUND($P27*'Select Tuition Changes'!AE32,0)</f>
        <v>506</v>
      </c>
      <c r="AM27" s="20">
        <f>ROUND($P27*'Select Tuition Changes'!AF32,0)</f>
        <v>506</v>
      </c>
      <c r="AN27" s="20">
        <f>ROUND($P27*'Select Tuition Changes'!AG32,0)</f>
        <v>506</v>
      </c>
      <c r="AO27" s="20">
        <f>ROUND($P27*'Select Tuition Changes'!AH32,0)</f>
        <v>506</v>
      </c>
      <c r="AP27" s="20">
        <f>ROUND($P27*'Select Tuition Changes'!AI32,0)</f>
        <v>506</v>
      </c>
      <c r="AQ27" s="20">
        <f>ROUND($P27*'Select Tuition Changes'!AJ32,0)</f>
        <v>506</v>
      </c>
      <c r="AS27" s="24">
        <f t="shared" ref="AS27:AX27" si="92">+AL27</f>
        <v>506</v>
      </c>
      <c r="AT27" s="24">
        <f t="shared" si="92"/>
        <v>506</v>
      </c>
      <c r="AU27" s="24">
        <f t="shared" si="92"/>
        <v>506</v>
      </c>
      <c r="AV27" s="24">
        <f t="shared" si="92"/>
        <v>506</v>
      </c>
      <c r="AW27" s="24">
        <f t="shared" si="92"/>
        <v>506</v>
      </c>
      <c r="AX27" s="24">
        <f t="shared" si="92"/>
        <v>506</v>
      </c>
      <c r="AZ27" s="24">
        <f t="shared" si="43"/>
        <v>0</v>
      </c>
      <c r="BA27" s="20">
        <f t="shared" si="3"/>
        <v>0</v>
      </c>
      <c r="BB27" s="20">
        <f t="shared" si="4"/>
        <v>0</v>
      </c>
      <c r="BC27" s="20">
        <f t="shared" si="5"/>
        <v>0</v>
      </c>
      <c r="BD27" s="20">
        <f t="shared" si="6"/>
        <v>0</v>
      </c>
      <c r="BE27" s="20">
        <f t="shared" si="7"/>
        <v>0</v>
      </c>
      <c r="BG27" s="26">
        <f t="shared" si="10"/>
        <v>1</v>
      </c>
      <c r="BH27" s="26">
        <f t="shared" si="11"/>
        <v>1</v>
      </c>
      <c r="BI27" s="26">
        <f t="shared" si="12"/>
        <v>1</v>
      </c>
      <c r="BJ27" s="26">
        <f t="shared" si="13"/>
        <v>1</v>
      </c>
      <c r="BK27" s="26">
        <f t="shared" si="14"/>
        <v>1</v>
      </c>
      <c r="BL27" s="26"/>
      <c r="BM27" s="26">
        <f t="shared" si="15"/>
        <v>1</v>
      </c>
      <c r="BN27" s="26">
        <f t="shared" si="16"/>
        <v>1</v>
      </c>
      <c r="BO27" s="26">
        <f t="shared" si="17"/>
        <v>1</v>
      </c>
      <c r="BP27" s="26">
        <f t="shared" si="18"/>
        <v>1</v>
      </c>
      <c r="BQ27" s="26">
        <f t="shared" si="19"/>
        <v>1</v>
      </c>
      <c r="BR27" s="26"/>
      <c r="BS27" s="26">
        <f t="shared" si="20"/>
        <v>0</v>
      </c>
      <c r="BT27" s="26">
        <f t="shared" si="21"/>
        <v>0</v>
      </c>
      <c r="BU27" s="26">
        <f t="shared" si="22"/>
        <v>0</v>
      </c>
      <c r="BV27" s="26">
        <f t="shared" si="23"/>
        <v>0</v>
      </c>
      <c r="BW27" s="26">
        <f t="shared" si="24"/>
        <v>0</v>
      </c>
      <c r="BX27" s="26"/>
      <c r="BY27" s="26">
        <f t="shared" si="25"/>
        <v>1</v>
      </c>
      <c r="BZ27" s="26">
        <f t="shared" si="26"/>
        <v>1</v>
      </c>
      <c r="CA27" s="26">
        <f t="shared" si="27"/>
        <v>1</v>
      </c>
      <c r="CB27" s="26">
        <f t="shared" si="28"/>
        <v>1</v>
      </c>
      <c r="CC27" s="26">
        <f t="shared" si="29"/>
        <v>1</v>
      </c>
      <c r="CD27" s="26"/>
      <c r="CE27" s="26">
        <f t="shared" si="30"/>
        <v>1</v>
      </c>
      <c r="CF27" s="26">
        <f t="shared" si="31"/>
        <v>1</v>
      </c>
      <c r="CG27" s="26">
        <f t="shared" si="32"/>
        <v>1</v>
      </c>
      <c r="CH27" s="26">
        <f t="shared" si="33"/>
        <v>1</v>
      </c>
      <c r="CI27" s="26">
        <f t="shared" si="34"/>
        <v>1</v>
      </c>
      <c r="CJ27" s="26"/>
      <c r="CK27" s="26">
        <f t="shared" si="35"/>
        <v>0</v>
      </c>
      <c r="CL27" s="26">
        <f t="shared" si="36"/>
        <v>0</v>
      </c>
      <c r="CM27" s="26">
        <f t="shared" si="37"/>
        <v>0</v>
      </c>
      <c r="CN27" s="26">
        <f t="shared" si="38"/>
        <v>0</v>
      </c>
      <c r="CO27" s="26">
        <f t="shared" si="39"/>
        <v>0</v>
      </c>
    </row>
    <row r="28" spans="1:93" ht="18" customHeight="1" x14ac:dyDescent="0.25">
      <c r="A28" s="13" t="s">
        <v>9</v>
      </c>
      <c r="B28" s="13" t="s">
        <v>10</v>
      </c>
      <c r="C28" s="13" t="s">
        <v>52</v>
      </c>
      <c r="D28" s="13" t="s">
        <v>51</v>
      </c>
      <c r="E28" s="13" t="s">
        <v>53</v>
      </c>
      <c r="F28" s="13" t="s">
        <v>39</v>
      </c>
      <c r="G28" s="13" t="s">
        <v>54</v>
      </c>
      <c r="H28" s="13" t="s">
        <v>15</v>
      </c>
      <c r="I28" s="13" t="s">
        <v>16</v>
      </c>
      <c r="J28" s="14">
        <f>+'Select Tuition Changes'!Y33</f>
        <v>0</v>
      </c>
      <c r="K28" s="14">
        <f>+'Select Tuition Changes'!Z33</f>
        <v>0</v>
      </c>
      <c r="L28" s="14">
        <f>+'Select Tuition Changes'!AA33</f>
        <v>0</v>
      </c>
      <c r="M28" s="14">
        <f>+'Select Tuition Changes'!AB33</f>
        <v>0</v>
      </c>
      <c r="N28" s="14">
        <f>+'Select Tuition Changes'!AC33</f>
        <v>0</v>
      </c>
      <c r="O28" s="14"/>
      <c r="P28" s="19">
        <v>3.5000000000000003E-2</v>
      </c>
      <c r="Q28" s="24">
        <f>+'Select Tuition Changes'!AE33-'Tuition Calculations'!AL28</f>
        <v>34291</v>
      </c>
      <c r="R28" s="24">
        <f>+'Select Tuition Changes'!AF33-'Tuition Calculations'!AM28</f>
        <v>34291</v>
      </c>
      <c r="S28" s="24">
        <f>+'Select Tuition Changes'!AG33-'Tuition Calculations'!AN28</f>
        <v>34291</v>
      </c>
      <c r="T28" s="24">
        <f>+'Select Tuition Changes'!AH33-'Tuition Calculations'!AO28</f>
        <v>34291</v>
      </c>
      <c r="U28" s="24">
        <f>+'Select Tuition Changes'!AI33-'Tuition Calculations'!AP28</f>
        <v>34291</v>
      </c>
      <c r="V28" s="24">
        <f>+'Select Tuition Changes'!AJ33-'Tuition Calculations'!AQ28</f>
        <v>34291</v>
      </c>
      <c r="W28" s="24"/>
      <c r="X28" s="24">
        <f t="shared" ref="X28:AC28" si="93">+Q27</f>
        <v>16369</v>
      </c>
      <c r="Y28" s="24">
        <f t="shared" si="93"/>
        <v>16369</v>
      </c>
      <c r="Z28" s="24">
        <f t="shared" si="93"/>
        <v>16369</v>
      </c>
      <c r="AA28" s="24">
        <f t="shared" si="93"/>
        <v>16369</v>
      </c>
      <c r="AB28" s="24">
        <f t="shared" si="93"/>
        <v>16369</v>
      </c>
      <c r="AC28" s="24">
        <f t="shared" si="93"/>
        <v>16369</v>
      </c>
      <c r="AD28" s="24"/>
      <c r="AE28" s="24">
        <f t="shared" si="41"/>
        <v>17922</v>
      </c>
      <c r="AF28" s="20">
        <f t="shared" si="45"/>
        <v>17922</v>
      </c>
      <c r="AG28" s="20">
        <f t="shared" si="46"/>
        <v>17922</v>
      </c>
      <c r="AH28" s="20">
        <f t="shared" si="47"/>
        <v>17922</v>
      </c>
      <c r="AI28" s="20">
        <f t="shared" si="48"/>
        <v>17922</v>
      </c>
      <c r="AJ28" s="20">
        <f t="shared" si="49"/>
        <v>17922</v>
      </c>
      <c r="AL28" s="20">
        <f>ROUND($P28*'Select Tuition Changes'!AE33,0)</f>
        <v>1244</v>
      </c>
      <c r="AM28" s="20">
        <f>ROUND($P28*'Select Tuition Changes'!AF33,0)</f>
        <v>1244</v>
      </c>
      <c r="AN28" s="20">
        <f>ROUND($P28*'Select Tuition Changes'!AG33,0)</f>
        <v>1244</v>
      </c>
      <c r="AO28" s="20">
        <f>ROUND($P28*'Select Tuition Changes'!AH33,0)</f>
        <v>1244</v>
      </c>
      <c r="AP28" s="20">
        <f>ROUND($P28*'Select Tuition Changes'!AI33,0)</f>
        <v>1244</v>
      </c>
      <c r="AQ28" s="20">
        <f>ROUND($P28*'Select Tuition Changes'!AJ33,0)</f>
        <v>1244</v>
      </c>
      <c r="AS28" s="24">
        <f t="shared" ref="AS28:AX28" si="94">+AL27</f>
        <v>506</v>
      </c>
      <c r="AT28" s="24">
        <f t="shared" si="94"/>
        <v>506</v>
      </c>
      <c r="AU28" s="24">
        <f t="shared" si="94"/>
        <v>506</v>
      </c>
      <c r="AV28" s="24">
        <f t="shared" si="94"/>
        <v>506</v>
      </c>
      <c r="AW28" s="24">
        <f t="shared" si="94"/>
        <v>506</v>
      </c>
      <c r="AX28" s="24">
        <f t="shared" si="94"/>
        <v>506</v>
      </c>
      <c r="AZ28" s="24">
        <f t="shared" si="43"/>
        <v>738</v>
      </c>
      <c r="BA28" s="20">
        <f t="shared" si="3"/>
        <v>738</v>
      </c>
      <c r="BB28" s="20">
        <f t="shared" si="4"/>
        <v>738</v>
      </c>
      <c r="BC28" s="20">
        <f t="shared" si="5"/>
        <v>738</v>
      </c>
      <c r="BD28" s="20">
        <f t="shared" si="6"/>
        <v>738</v>
      </c>
      <c r="BE28" s="20">
        <f t="shared" si="7"/>
        <v>738</v>
      </c>
      <c r="BG28" s="26">
        <f t="shared" si="10"/>
        <v>1</v>
      </c>
      <c r="BH28" s="26">
        <f t="shared" si="11"/>
        <v>1</v>
      </c>
      <c r="BI28" s="26">
        <f t="shared" si="12"/>
        <v>1</v>
      </c>
      <c r="BJ28" s="26">
        <f t="shared" si="13"/>
        <v>1</v>
      </c>
      <c r="BK28" s="26">
        <f t="shared" si="14"/>
        <v>1</v>
      </c>
      <c r="BL28" s="26"/>
      <c r="BM28" s="26">
        <f t="shared" si="15"/>
        <v>1</v>
      </c>
      <c r="BN28" s="26">
        <f t="shared" si="16"/>
        <v>1</v>
      </c>
      <c r="BO28" s="26">
        <f t="shared" si="17"/>
        <v>1</v>
      </c>
      <c r="BP28" s="26">
        <f t="shared" si="18"/>
        <v>1</v>
      </c>
      <c r="BQ28" s="26">
        <f t="shared" si="19"/>
        <v>1</v>
      </c>
      <c r="BR28" s="26"/>
      <c r="BS28" s="26">
        <f t="shared" si="20"/>
        <v>1</v>
      </c>
      <c r="BT28" s="26">
        <f t="shared" si="21"/>
        <v>1</v>
      </c>
      <c r="BU28" s="26">
        <f t="shared" si="22"/>
        <v>1</v>
      </c>
      <c r="BV28" s="26">
        <f t="shared" si="23"/>
        <v>1</v>
      </c>
      <c r="BW28" s="26">
        <f t="shared" si="24"/>
        <v>1</v>
      </c>
      <c r="BX28" s="26"/>
      <c r="BY28" s="26">
        <f t="shared" si="25"/>
        <v>1</v>
      </c>
      <c r="BZ28" s="26">
        <f t="shared" si="26"/>
        <v>1</v>
      </c>
      <c r="CA28" s="26">
        <f t="shared" si="27"/>
        <v>1</v>
      </c>
      <c r="CB28" s="26">
        <f t="shared" si="28"/>
        <v>1</v>
      </c>
      <c r="CC28" s="26">
        <f t="shared" si="29"/>
        <v>1</v>
      </c>
      <c r="CD28" s="26"/>
      <c r="CE28" s="26">
        <f t="shared" si="30"/>
        <v>1</v>
      </c>
      <c r="CF28" s="26">
        <f t="shared" si="31"/>
        <v>1</v>
      </c>
      <c r="CG28" s="26">
        <f t="shared" si="32"/>
        <v>1</v>
      </c>
      <c r="CH28" s="26">
        <f t="shared" si="33"/>
        <v>1</v>
      </c>
      <c r="CI28" s="26">
        <f t="shared" si="34"/>
        <v>1</v>
      </c>
      <c r="CJ28" s="26"/>
      <c r="CK28" s="26">
        <f t="shared" si="35"/>
        <v>1</v>
      </c>
      <c r="CL28" s="26">
        <f t="shared" si="36"/>
        <v>1</v>
      </c>
      <c r="CM28" s="26">
        <f t="shared" si="37"/>
        <v>1</v>
      </c>
      <c r="CN28" s="26">
        <f t="shared" si="38"/>
        <v>1</v>
      </c>
      <c r="CO28" s="26">
        <f t="shared" si="39"/>
        <v>1</v>
      </c>
    </row>
    <row r="29" spans="1:93" ht="18" customHeight="1" x14ac:dyDescent="0.25">
      <c r="A29" s="13" t="s">
        <v>9</v>
      </c>
      <c r="B29" s="13" t="s">
        <v>10</v>
      </c>
      <c r="C29" s="13" t="s">
        <v>52</v>
      </c>
      <c r="D29" s="13" t="s">
        <v>51</v>
      </c>
      <c r="E29" s="13" t="s">
        <v>53</v>
      </c>
      <c r="F29" s="13" t="s">
        <v>55</v>
      </c>
      <c r="G29" s="13" t="s">
        <v>56</v>
      </c>
      <c r="H29" s="13" t="s">
        <v>13</v>
      </c>
      <c r="I29" s="13" t="s">
        <v>14</v>
      </c>
      <c r="J29" s="14">
        <f>+'Select Tuition Changes'!Y34</f>
        <v>0</v>
      </c>
      <c r="K29" s="14">
        <f>+'Select Tuition Changes'!Z34</f>
        <v>0</v>
      </c>
      <c r="L29" s="14">
        <f>+'Select Tuition Changes'!AA34</f>
        <v>0</v>
      </c>
      <c r="M29" s="14">
        <f>+'Select Tuition Changes'!AB34</f>
        <v>0</v>
      </c>
      <c r="N29" s="14">
        <f>+'Select Tuition Changes'!AC34</f>
        <v>0</v>
      </c>
      <c r="O29" s="14"/>
      <c r="P29" s="19">
        <v>0.03</v>
      </c>
      <c r="Q29" s="24">
        <f>+'Select Tuition Changes'!AE34-'Tuition Calculations'!AL29</f>
        <v>15475</v>
      </c>
      <c r="R29" s="24">
        <f>+'Select Tuition Changes'!AF34-'Tuition Calculations'!AM29</f>
        <v>15475</v>
      </c>
      <c r="S29" s="24">
        <f>+'Select Tuition Changes'!AG34-'Tuition Calculations'!AN29</f>
        <v>15475</v>
      </c>
      <c r="T29" s="24">
        <f>+'Select Tuition Changes'!AH34-'Tuition Calculations'!AO29</f>
        <v>15475</v>
      </c>
      <c r="U29" s="24">
        <f>+'Select Tuition Changes'!AI34-'Tuition Calculations'!AP29</f>
        <v>15475</v>
      </c>
      <c r="V29" s="24">
        <f>+'Select Tuition Changes'!AJ34-'Tuition Calculations'!AQ29</f>
        <v>15475</v>
      </c>
      <c r="W29" s="24"/>
      <c r="X29" s="24">
        <f t="shared" ref="X29:AC29" si="95">+Q29</f>
        <v>15475</v>
      </c>
      <c r="Y29" s="24">
        <f t="shared" si="95"/>
        <v>15475</v>
      </c>
      <c r="Z29" s="24">
        <f t="shared" si="95"/>
        <v>15475</v>
      </c>
      <c r="AA29" s="24">
        <f t="shared" si="95"/>
        <v>15475</v>
      </c>
      <c r="AB29" s="24">
        <f t="shared" si="95"/>
        <v>15475</v>
      </c>
      <c r="AC29" s="24">
        <f t="shared" si="95"/>
        <v>15475</v>
      </c>
      <c r="AD29" s="24"/>
      <c r="AE29" s="24">
        <f t="shared" si="41"/>
        <v>0</v>
      </c>
      <c r="AF29" s="20">
        <f t="shared" si="45"/>
        <v>0</v>
      </c>
      <c r="AG29" s="20">
        <f t="shared" si="46"/>
        <v>0</v>
      </c>
      <c r="AH29" s="20">
        <f t="shared" si="47"/>
        <v>0</v>
      </c>
      <c r="AI29" s="20">
        <f t="shared" si="48"/>
        <v>0</v>
      </c>
      <c r="AJ29" s="20">
        <f t="shared" si="49"/>
        <v>0</v>
      </c>
      <c r="AL29" s="20">
        <f>ROUND($P29*'Select Tuition Changes'!AE34,0)</f>
        <v>479</v>
      </c>
      <c r="AM29" s="20">
        <f>ROUND($P29*'Select Tuition Changes'!AF34,0)</f>
        <v>479</v>
      </c>
      <c r="AN29" s="20">
        <f>ROUND($P29*'Select Tuition Changes'!AG34,0)</f>
        <v>479</v>
      </c>
      <c r="AO29" s="20">
        <f>ROUND($P29*'Select Tuition Changes'!AH34,0)</f>
        <v>479</v>
      </c>
      <c r="AP29" s="20">
        <f>ROUND($P29*'Select Tuition Changes'!AI34,0)</f>
        <v>479</v>
      </c>
      <c r="AQ29" s="20">
        <f>ROUND($P29*'Select Tuition Changes'!AJ34,0)</f>
        <v>479</v>
      </c>
      <c r="AS29" s="24">
        <f t="shared" ref="AS29:AX29" si="96">+AL29</f>
        <v>479</v>
      </c>
      <c r="AT29" s="24">
        <f t="shared" si="96"/>
        <v>479</v>
      </c>
      <c r="AU29" s="24">
        <f t="shared" si="96"/>
        <v>479</v>
      </c>
      <c r="AV29" s="24">
        <f t="shared" si="96"/>
        <v>479</v>
      </c>
      <c r="AW29" s="24">
        <f t="shared" si="96"/>
        <v>479</v>
      </c>
      <c r="AX29" s="24">
        <f t="shared" si="96"/>
        <v>479</v>
      </c>
      <c r="AZ29" s="24">
        <f t="shared" si="43"/>
        <v>0</v>
      </c>
      <c r="BA29" s="20">
        <f t="shared" si="3"/>
        <v>0</v>
      </c>
      <c r="BB29" s="20">
        <f t="shared" si="4"/>
        <v>0</v>
      </c>
      <c r="BC29" s="20">
        <f t="shared" si="5"/>
        <v>0</v>
      </c>
      <c r="BD29" s="20">
        <f t="shared" si="6"/>
        <v>0</v>
      </c>
      <c r="BE29" s="20">
        <f t="shared" si="7"/>
        <v>0</v>
      </c>
      <c r="BG29" s="26">
        <f t="shared" si="10"/>
        <v>1</v>
      </c>
      <c r="BH29" s="26">
        <f t="shared" si="11"/>
        <v>1</v>
      </c>
      <c r="BI29" s="26">
        <f t="shared" si="12"/>
        <v>1</v>
      </c>
      <c r="BJ29" s="26">
        <f t="shared" si="13"/>
        <v>1</v>
      </c>
      <c r="BK29" s="26">
        <f t="shared" si="14"/>
        <v>1</v>
      </c>
      <c r="BL29" s="26"/>
      <c r="BM29" s="26">
        <f t="shared" si="15"/>
        <v>1</v>
      </c>
      <c r="BN29" s="26">
        <f t="shared" si="16"/>
        <v>1</v>
      </c>
      <c r="BO29" s="26">
        <f t="shared" si="17"/>
        <v>1</v>
      </c>
      <c r="BP29" s="26">
        <f t="shared" si="18"/>
        <v>1</v>
      </c>
      <c r="BQ29" s="26">
        <f t="shared" si="19"/>
        <v>1</v>
      </c>
      <c r="BR29" s="26"/>
      <c r="BS29" s="26">
        <f t="shared" si="20"/>
        <v>0</v>
      </c>
      <c r="BT29" s="26">
        <f t="shared" si="21"/>
        <v>0</v>
      </c>
      <c r="BU29" s="26">
        <f t="shared" si="22"/>
        <v>0</v>
      </c>
      <c r="BV29" s="26">
        <f t="shared" si="23"/>
        <v>0</v>
      </c>
      <c r="BW29" s="26">
        <f t="shared" si="24"/>
        <v>0</v>
      </c>
      <c r="BX29" s="26"/>
      <c r="BY29" s="26">
        <f t="shared" si="25"/>
        <v>1</v>
      </c>
      <c r="BZ29" s="26">
        <f t="shared" si="26"/>
        <v>1</v>
      </c>
      <c r="CA29" s="26">
        <f t="shared" si="27"/>
        <v>1</v>
      </c>
      <c r="CB29" s="26">
        <f t="shared" si="28"/>
        <v>1</v>
      </c>
      <c r="CC29" s="26">
        <f t="shared" si="29"/>
        <v>1</v>
      </c>
      <c r="CD29" s="26"/>
      <c r="CE29" s="26">
        <f t="shared" si="30"/>
        <v>1</v>
      </c>
      <c r="CF29" s="26">
        <f t="shared" si="31"/>
        <v>1</v>
      </c>
      <c r="CG29" s="26">
        <f t="shared" si="32"/>
        <v>1</v>
      </c>
      <c r="CH29" s="26">
        <f t="shared" si="33"/>
        <v>1</v>
      </c>
      <c r="CI29" s="26">
        <f t="shared" si="34"/>
        <v>1</v>
      </c>
      <c r="CJ29" s="26"/>
      <c r="CK29" s="26">
        <f t="shared" si="35"/>
        <v>0</v>
      </c>
      <c r="CL29" s="26">
        <f t="shared" si="36"/>
        <v>0</v>
      </c>
      <c r="CM29" s="26">
        <f t="shared" si="37"/>
        <v>0</v>
      </c>
      <c r="CN29" s="26">
        <f t="shared" si="38"/>
        <v>0</v>
      </c>
      <c r="CO29" s="26">
        <f t="shared" si="39"/>
        <v>0</v>
      </c>
    </row>
    <row r="30" spans="1:93" ht="18" customHeight="1" x14ac:dyDescent="0.25">
      <c r="A30" s="13" t="s">
        <v>9</v>
      </c>
      <c r="B30" s="13" t="s">
        <v>10</v>
      </c>
      <c r="C30" s="13" t="s">
        <v>52</v>
      </c>
      <c r="D30" s="13" t="s">
        <v>51</v>
      </c>
      <c r="E30" s="13" t="s">
        <v>53</v>
      </c>
      <c r="F30" s="13" t="s">
        <v>55</v>
      </c>
      <c r="G30" s="13" t="s">
        <v>56</v>
      </c>
      <c r="H30" s="13" t="s">
        <v>15</v>
      </c>
      <c r="I30" s="13" t="s">
        <v>16</v>
      </c>
      <c r="J30" s="14">
        <f>+'Select Tuition Changes'!Y35</f>
        <v>0</v>
      </c>
      <c r="K30" s="14">
        <f>+'Select Tuition Changes'!Z35</f>
        <v>0</v>
      </c>
      <c r="L30" s="14">
        <f>+'Select Tuition Changes'!AA35</f>
        <v>0</v>
      </c>
      <c r="M30" s="14">
        <f>+'Select Tuition Changes'!AB35</f>
        <v>0</v>
      </c>
      <c r="N30" s="14">
        <f>+'Select Tuition Changes'!AC35</f>
        <v>0</v>
      </c>
      <c r="O30" s="14"/>
      <c r="P30" s="19">
        <v>3.5000000000000003E-2</v>
      </c>
      <c r="Q30" s="24">
        <f>+'Select Tuition Changes'!AE35-'Tuition Calculations'!AL30</f>
        <v>27419</v>
      </c>
      <c r="R30" s="24">
        <f>+'Select Tuition Changes'!AF35-'Tuition Calculations'!AM30</f>
        <v>27419</v>
      </c>
      <c r="S30" s="24">
        <f>+'Select Tuition Changes'!AG35-'Tuition Calculations'!AN30</f>
        <v>27419</v>
      </c>
      <c r="T30" s="24">
        <f>+'Select Tuition Changes'!AH35-'Tuition Calculations'!AO30</f>
        <v>27419</v>
      </c>
      <c r="U30" s="24">
        <f>+'Select Tuition Changes'!AI35-'Tuition Calculations'!AP30</f>
        <v>27419</v>
      </c>
      <c r="V30" s="24">
        <f>+'Select Tuition Changes'!AJ35-'Tuition Calculations'!AQ30</f>
        <v>27419</v>
      </c>
      <c r="W30" s="24"/>
      <c r="X30" s="24">
        <f t="shared" ref="X30:AC30" si="97">+Q29</f>
        <v>15475</v>
      </c>
      <c r="Y30" s="24">
        <f t="shared" si="97"/>
        <v>15475</v>
      </c>
      <c r="Z30" s="24">
        <f t="shared" si="97"/>
        <v>15475</v>
      </c>
      <c r="AA30" s="24">
        <f t="shared" si="97"/>
        <v>15475</v>
      </c>
      <c r="AB30" s="24">
        <f t="shared" si="97"/>
        <v>15475</v>
      </c>
      <c r="AC30" s="24">
        <f t="shared" si="97"/>
        <v>15475</v>
      </c>
      <c r="AD30" s="24"/>
      <c r="AE30" s="24">
        <f t="shared" si="41"/>
        <v>11944</v>
      </c>
      <c r="AF30" s="20">
        <f t="shared" si="45"/>
        <v>11944</v>
      </c>
      <c r="AG30" s="20">
        <f t="shared" si="46"/>
        <v>11944</v>
      </c>
      <c r="AH30" s="20">
        <f t="shared" si="47"/>
        <v>11944</v>
      </c>
      <c r="AI30" s="20">
        <f t="shared" si="48"/>
        <v>11944</v>
      </c>
      <c r="AJ30" s="20">
        <f t="shared" si="49"/>
        <v>11944</v>
      </c>
      <c r="AL30" s="20">
        <f>ROUND($P30*'Select Tuition Changes'!AE35,0)</f>
        <v>994</v>
      </c>
      <c r="AM30" s="20">
        <f>ROUND($P30*'Select Tuition Changes'!AF35,0)</f>
        <v>994</v>
      </c>
      <c r="AN30" s="20">
        <f>ROUND($P30*'Select Tuition Changes'!AG35,0)</f>
        <v>994</v>
      </c>
      <c r="AO30" s="20">
        <f>ROUND($P30*'Select Tuition Changes'!AH35,0)</f>
        <v>994</v>
      </c>
      <c r="AP30" s="20">
        <f>ROUND($P30*'Select Tuition Changes'!AI35,0)</f>
        <v>994</v>
      </c>
      <c r="AQ30" s="20">
        <f>ROUND($P30*'Select Tuition Changes'!AJ35,0)</f>
        <v>994</v>
      </c>
      <c r="AS30" s="24">
        <f t="shared" ref="AS30:AX30" si="98">+AL29</f>
        <v>479</v>
      </c>
      <c r="AT30" s="24">
        <f t="shared" si="98"/>
        <v>479</v>
      </c>
      <c r="AU30" s="24">
        <f t="shared" si="98"/>
        <v>479</v>
      </c>
      <c r="AV30" s="24">
        <f t="shared" si="98"/>
        <v>479</v>
      </c>
      <c r="AW30" s="24">
        <f t="shared" si="98"/>
        <v>479</v>
      </c>
      <c r="AX30" s="24">
        <f t="shared" si="98"/>
        <v>479</v>
      </c>
      <c r="AZ30" s="24">
        <f t="shared" si="43"/>
        <v>515</v>
      </c>
      <c r="BA30" s="20">
        <f t="shared" si="3"/>
        <v>515</v>
      </c>
      <c r="BB30" s="20">
        <f t="shared" si="4"/>
        <v>515</v>
      </c>
      <c r="BC30" s="20">
        <f t="shared" si="5"/>
        <v>515</v>
      </c>
      <c r="BD30" s="20">
        <f t="shared" si="6"/>
        <v>515</v>
      </c>
      <c r="BE30" s="20">
        <f t="shared" si="7"/>
        <v>515</v>
      </c>
      <c r="BG30" s="26">
        <f t="shared" si="10"/>
        <v>1</v>
      </c>
      <c r="BH30" s="26">
        <f t="shared" si="11"/>
        <v>1</v>
      </c>
      <c r="BI30" s="26">
        <f t="shared" si="12"/>
        <v>1</v>
      </c>
      <c r="BJ30" s="26">
        <f t="shared" si="13"/>
        <v>1</v>
      </c>
      <c r="BK30" s="26">
        <f t="shared" si="14"/>
        <v>1</v>
      </c>
      <c r="BL30" s="26"/>
      <c r="BM30" s="26">
        <f t="shared" si="15"/>
        <v>1</v>
      </c>
      <c r="BN30" s="26">
        <f t="shared" si="16"/>
        <v>1</v>
      </c>
      <c r="BO30" s="26">
        <f t="shared" si="17"/>
        <v>1</v>
      </c>
      <c r="BP30" s="26">
        <f t="shared" si="18"/>
        <v>1</v>
      </c>
      <c r="BQ30" s="26">
        <f t="shared" si="19"/>
        <v>1</v>
      </c>
      <c r="BR30" s="26"/>
      <c r="BS30" s="26">
        <f t="shared" si="20"/>
        <v>1</v>
      </c>
      <c r="BT30" s="26">
        <f t="shared" si="21"/>
        <v>1</v>
      </c>
      <c r="BU30" s="26">
        <f t="shared" si="22"/>
        <v>1</v>
      </c>
      <c r="BV30" s="26">
        <f t="shared" si="23"/>
        <v>1</v>
      </c>
      <c r="BW30" s="26">
        <f t="shared" si="24"/>
        <v>1</v>
      </c>
      <c r="BX30" s="26"/>
      <c r="BY30" s="26">
        <f t="shared" si="25"/>
        <v>1</v>
      </c>
      <c r="BZ30" s="26">
        <f t="shared" si="26"/>
        <v>1</v>
      </c>
      <c r="CA30" s="26">
        <f t="shared" si="27"/>
        <v>1</v>
      </c>
      <c r="CB30" s="26">
        <f t="shared" si="28"/>
        <v>1</v>
      </c>
      <c r="CC30" s="26">
        <f t="shared" si="29"/>
        <v>1</v>
      </c>
      <c r="CD30" s="26"/>
      <c r="CE30" s="26">
        <f t="shared" si="30"/>
        <v>1</v>
      </c>
      <c r="CF30" s="26">
        <f t="shared" si="31"/>
        <v>1</v>
      </c>
      <c r="CG30" s="26">
        <f t="shared" si="32"/>
        <v>1</v>
      </c>
      <c r="CH30" s="26">
        <f t="shared" si="33"/>
        <v>1</v>
      </c>
      <c r="CI30" s="26">
        <f t="shared" si="34"/>
        <v>1</v>
      </c>
      <c r="CJ30" s="26"/>
      <c r="CK30" s="26">
        <f t="shared" si="35"/>
        <v>1</v>
      </c>
      <c r="CL30" s="26">
        <f t="shared" si="36"/>
        <v>1</v>
      </c>
      <c r="CM30" s="26">
        <f t="shared" si="37"/>
        <v>1</v>
      </c>
      <c r="CN30" s="26">
        <f t="shared" si="38"/>
        <v>1</v>
      </c>
      <c r="CO30" s="26">
        <f t="shared" si="39"/>
        <v>1</v>
      </c>
    </row>
    <row r="31" spans="1:93" ht="18" customHeight="1" x14ac:dyDescent="0.25">
      <c r="A31" s="13" t="s">
        <v>9</v>
      </c>
      <c r="B31" s="13" t="s">
        <v>10</v>
      </c>
      <c r="C31" s="13" t="s">
        <v>34</v>
      </c>
      <c r="D31" s="13" t="s">
        <v>57</v>
      </c>
      <c r="E31" s="13" t="s">
        <v>58</v>
      </c>
      <c r="F31" s="13" t="s">
        <v>59</v>
      </c>
      <c r="G31" s="13" t="s">
        <v>60</v>
      </c>
      <c r="H31" s="13" t="s">
        <v>13</v>
      </c>
      <c r="I31" s="13" t="s">
        <v>14</v>
      </c>
      <c r="J31" s="14">
        <f>+'Select Tuition Changes'!Y36</f>
        <v>0</v>
      </c>
      <c r="K31" s="14">
        <f>+'Select Tuition Changes'!Z36</f>
        <v>0</v>
      </c>
      <c r="L31" s="14">
        <f>+'Select Tuition Changes'!AA36</f>
        <v>0</v>
      </c>
      <c r="M31" s="14">
        <f>+'Select Tuition Changes'!AB36</f>
        <v>0</v>
      </c>
      <c r="N31" s="14">
        <f>+'Select Tuition Changes'!AC36</f>
        <v>0</v>
      </c>
      <c r="O31" s="14"/>
      <c r="P31" s="19">
        <v>0.03</v>
      </c>
      <c r="Q31" s="24">
        <f>+'Select Tuition Changes'!AE36-'Tuition Calculations'!AL31</f>
        <v>19325</v>
      </c>
      <c r="R31" s="24">
        <f>+'Select Tuition Changes'!AF36-'Tuition Calculations'!AM31</f>
        <v>19325</v>
      </c>
      <c r="S31" s="24">
        <f>+'Select Tuition Changes'!AG36-'Tuition Calculations'!AN31</f>
        <v>19325</v>
      </c>
      <c r="T31" s="24">
        <f>+'Select Tuition Changes'!AH36-'Tuition Calculations'!AO31</f>
        <v>19325</v>
      </c>
      <c r="U31" s="24">
        <f>+'Select Tuition Changes'!AI36-'Tuition Calculations'!AP31</f>
        <v>19325</v>
      </c>
      <c r="V31" s="24">
        <f>+'Select Tuition Changes'!AJ36-'Tuition Calculations'!AQ31</f>
        <v>19325</v>
      </c>
      <c r="W31" s="24"/>
      <c r="X31" s="24">
        <f t="shared" ref="X31:AC31" si="99">+Q31</f>
        <v>19325</v>
      </c>
      <c r="Y31" s="24">
        <f t="shared" si="99"/>
        <v>19325</v>
      </c>
      <c r="Z31" s="24">
        <f t="shared" si="99"/>
        <v>19325</v>
      </c>
      <c r="AA31" s="24">
        <f t="shared" si="99"/>
        <v>19325</v>
      </c>
      <c r="AB31" s="24">
        <f t="shared" si="99"/>
        <v>19325</v>
      </c>
      <c r="AC31" s="24">
        <f t="shared" si="99"/>
        <v>19325</v>
      </c>
      <c r="AD31" s="24"/>
      <c r="AE31" s="24">
        <f t="shared" si="41"/>
        <v>0</v>
      </c>
      <c r="AF31" s="20">
        <f t="shared" si="45"/>
        <v>0</v>
      </c>
      <c r="AG31" s="20">
        <f t="shared" si="46"/>
        <v>0</v>
      </c>
      <c r="AH31" s="20">
        <f t="shared" si="47"/>
        <v>0</v>
      </c>
      <c r="AI31" s="20">
        <f t="shared" si="48"/>
        <v>0</v>
      </c>
      <c r="AJ31" s="20">
        <f t="shared" si="49"/>
        <v>0</v>
      </c>
      <c r="AL31" s="20">
        <f>ROUND($P31*'Select Tuition Changes'!AE36,0)</f>
        <v>598</v>
      </c>
      <c r="AM31" s="20">
        <f>ROUND($P31*'Select Tuition Changes'!AF36,0)</f>
        <v>598</v>
      </c>
      <c r="AN31" s="20">
        <f>ROUND($P31*'Select Tuition Changes'!AG36,0)</f>
        <v>598</v>
      </c>
      <c r="AO31" s="20">
        <f>ROUND($P31*'Select Tuition Changes'!AH36,0)</f>
        <v>598</v>
      </c>
      <c r="AP31" s="20">
        <f>ROUND($P31*'Select Tuition Changes'!AI36,0)</f>
        <v>598</v>
      </c>
      <c r="AQ31" s="20">
        <f>ROUND($P31*'Select Tuition Changes'!AJ36,0)</f>
        <v>598</v>
      </c>
      <c r="AS31" s="24">
        <f t="shared" ref="AS31:AX31" si="100">+AL31</f>
        <v>598</v>
      </c>
      <c r="AT31" s="24">
        <f t="shared" si="100"/>
        <v>598</v>
      </c>
      <c r="AU31" s="24">
        <f t="shared" si="100"/>
        <v>598</v>
      </c>
      <c r="AV31" s="24">
        <f t="shared" si="100"/>
        <v>598</v>
      </c>
      <c r="AW31" s="24">
        <f t="shared" si="100"/>
        <v>598</v>
      </c>
      <c r="AX31" s="24">
        <f t="shared" si="100"/>
        <v>598</v>
      </c>
      <c r="AZ31" s="24">
        <f t="shared" si="43"/>
        <v>0</v>
      </c>
      <c r="BA31" s="20">
        <f t="shared" si="3"/>
        <v>0</v>
      </c>
      <c r="BB31" s="20">
        <f t="shared" si="4"/>
        <v>0</v>
      </c>
      <c r="BC31" s="20">
        <f t="shared" si="5"/>
        <v>0</v>
      </c>
      <c r="BD31" s="20">
        <f t="shared" si="6"/>
        <v>0</v>
      </c>
      <c r="BE31" s="20">
        <f t="shared" si="7"/>
        <v>0</v>
      </c>
      <c r="BG31" s="26">
        <f t="shared" si="10"/>
        <v>1</v>
      </c>
      <c r="BH31" s="26">
        <f t="shared" si="11"/>
        <v>1</v>
      </c>
      <c r="BI31" s="26">
        <f t="shared" si="12"/>
        <v>1</v>
      </c>
      <c r="BJ31" s="26">
        <f t="shared" si="13"/>
        <v>1</v>
      </c>
      <c r="BK31" s="26">
        <f t="shared" si="14"/>
        <v>1</v>
      </c>
      <c r="BL31" s="26"/>
      <c r="BM31" s="26">
        <f t="shared" si="15"/>
        <v>1</v>
      </c>
      <c r="BN31" s="26">
        <f t="shared" si="16"/>
        <v>1</v>
      </c>
      <c r="BO31" s="26">
        <f t="shared" si="17"/>
        <v>1</v>
      </c>
      <c r="BP31" s="26">
        <f t="shared" si="18"/>
        <v>1</v>
      </c>
      <c r="BQ31" s="26">
        <f t="shared" si="19"/>
        <v>1</v>
      </c>
      <c r="BR31" s="26"/>
      <c r="BS31" s="26">
        <f t="shared" si="20"/>
        <v>0</v>
      </c>
      <c r="BT31" s="26">
        <f t="shared" si="21"/>
        <v>0</v>
      </c>
      <c r="BU31" s="26">
        <f t="shared" si="22"/>
        <v>0</v>
      </c>
      <c r="BV31" s="26">
        <f t="shared" si="23"/>
        <v>0</v>
      </c>
      <c r="BW31" s="26">
        <f t="shared" si="24"/>
        <v>0</v>
      </c>
      <c r="BX31" s="26"/>
      <c r="BY31" s="26">
        <f t="shared" si="25"/>
        <v>1</v>
      </c>
      <c r="BZ31" s="26">
        <f t="shared" si="26"/>
        <v>1</v>
      </c>
      <c r="CA31" s="26">
        <f t="shared" si="27"/>
        <v>1</v>
      </c>
      <c r="CB31" s="26">
        <f t="shared" si="28"/>
        <v>1</v>
      </c>
      <c r="CC31" s="26">
        <f t="shared" si="29"/>
        <v>1</v>
      </c>
      <c r="CD31" s="26"/>
      <c r="CE31" s="26">
        <f t="shared" si="30"/>
        <v>1</v>
      </c>
      <c r="CF31" s="26">
        <f t="shared" si="31"/>
        <v>1</v>
      </c>
      <c r="CG31" s="26">
        <f t="shared" si="32"/>
        <v>1</v>
      </c>
      <c r="CH31" s="26">
        <f t="shared" si="33"/>
        <v>1</v>
      </c>
      <c r="CI31" s="26">
        <f t="shared" si="34"/>
        <v>1</v>
      </c>
      <c r="CJ31" s="26"/>
      <c r="CK31" s="26">
        <f t="shared" si="35"/>
        <v>0</v>
      </c>
      <c r="CL31" s="26">
        <f t="shared" si="36"/>
        <v>0</v>
      </c>
      <c r="CM31" s="26">
        <f t="shared" si="37"/>
        <v>0</v>
      </c>
      <c r="CN31" s="26">
        <f t="shared" si="38"/>
        <v>0</v>
      </c>
      <c r="CO31" s="26">
        <f t="shared" si="39"/>
        <v>0</v>
      </c>
    </row>
    <row r="32" spans="1:93" ht="18" customHeight="1" x14ac:dyDescent="0.25">
      <c r="A32" s="13" t="s">
        <v>9</v>
      </c>
      <c r="B32" s="13" t="s">
        <v>10</v>
      </c>
      <c r="C32" s="13" t="s">
        <v>34</v>
      </c>
      <c r="D32" s="13" t="s">
        <v>57</v>
      </c>
      <c r="E32" s="13" t="s">
        <v>58</v>
      </c>
      <c r="F32" s="13" t="s">
        <v>59</v>
      </c>
      <c r="G32" s="13" t="s">
        <v>60</v>
      </c>
      <c r="H32" s="13" t="s">
        <v>15</v>
      </c>
      <c r="I32" s="13" t="s">
        <v>16</v>
      </c>
      <c r="J32" s="14">
        <f>+'Select Tuition Changes'!Y37</f>
        <v>0</v>
      </c>
      <c r="K32" s="14">
        <f>+'Select Tuition Changes'!Z37</f>
        <v>0</v>
      </c>
      <c r="L32" s="14">
        <f>+'Select Tuition Changes'!AA37</f>
        <v>0</v>
      </c>
      <c r="M32" s="14">
        <f>+'Select Tuition Changes'!AB37</f>
        <v>0</v>
      </c>
      <c r="N32" s="14">
        <f>+'Select Tuition Changes'!AC37</f>
        <v>0</v>
      </c>
      <c r="O32" s="14"/>
      <c r="P32" s="19">
        <v>3.5000000000000003E-2</v>
      </c>
      <c r="Q32" s="24">
        <f>+'Select Tuition Changes'!AE37-'Tuition Calculations'!AL32</f>
        <v>30311</v>
      </c>
      <c r="R32" s="24">
        <f>+'Select Tuition Changes'!AF37-'Tuition Calculations'!AM32</f>
        <v>30311</v>
      </c>
      <c r="S32" s="24">
        <f>+'Select Tuition Changes'!AG37-'Tuition Calculations'!AN32</f>
        <v>30311</v>
      </c>
      <c r="T32" s="24">
        <f>+'Select Tuition Changes'!AH37-'Tuition Calculations'!AO32</f>
        <v>30311</v>
      </c>
      <c r="U32" s="24">
        <f>+'Select Tuition Changes'!AI37-'Tuition Calculations'!AP32</f>
        <v>30311</v>
      </c>
      <c r="V32" s="24">
        <f>+'Select Tuition Changes'!AJ37-'Tuition Calculations'!AQ32</f>
        <v>30311</v>
      </c>
      <c r="W32" s="24"/>
      <c r="X32" s="24">
        <f t="shared" ref="X32:AC32" si="101">+Q31</f>
        <v>19325</v>
      </c>
      <c r="Y32" s="24">
        <f t="shared" si="101"/>
        <v>19325</v>
      </c>
      <c r="Z32" s="24">
        <f t="shared" si="101"/>
        <v>19325</v>
      </c>
      <c r="AA32" s="24">
        <f t="shared" si="101"/>
        <v>19325</v>
      </c>
      <c r="AB32" s="24">
        <f t="shared" si="101"/>
        <v>19325</v>
      </c>
      <c r="AC32" s="24">
        <f t="shared" si="101"/>
        <v>19325</v>
      </c>
      <c r="AD32" s="24"/>
      <c r="AE32" s="24">
        <f t="shared" si="41"/>
        <v>10986</v>
      </c>
      <c r="AF32" s="20">
        <f t="shared" si="45"/>
        <v>10986</v>
      </c>
      <c r="AG32" s="20">
        <f t="shared" si="46"/>
        <v>10986</v>
      </c>
      <c r="AH32" s="20">
        <f t="shared" si="47"/>
        <v>10986</v>
      </c>
      <c r="AI32" s="20">
        <f t="shared" si="48"/>
        <v>10986</v>
      </c>
      <c r="AJ32" s="20">
        <f t="shared" si="49"/>
        <v>10986</v>
      </c>
      <c r="AL32" s="20">
        <f>ROUND($P32*'Select Tuition Changes'!AE37,0)</f>
        <v>1099</v>
      </c>
      <c r="AM32" s="20">
        <f>ROUND($P32*'Select Tuition Changes'!AF37,0)</f>
        <v>1099</v>
      </c>
      <c r="AN32" s="20">
        <f>ROUND($P32*'Select Tuition Changes'!AG37,0)</f>
        <v>1099</v>
      </c>
      <c r="AO32" s="20">
        <f>ROUND($P32*'Select Tuition Changes'!AH37,0)</f>
        <v>1099</v>
      </c>
      <c r="AP32" s="20">
        <f>ROUND($P32*'Select Tuition Changes'!AI37,0)</f>
        <v>1099</v>
      </c>
      <c r="AQ32" s="20">
        <f>ROUND($P32*'Select Tuition Changes'!AJ37,0)</f>
        <v>1099</v>
      </c>
      <c r="AS32" s="24">
        <f t="shared" ref="AS32:AX32" si="102">+AL31</f>
        <v>598</v>
      </c>
      <c r="AT32" s="24">
        <f t="shared" si="102"/>
        <v>598</v>
      </c>
      <c r="AU32" s="24">
        <f t="shared" si="102"/>
        <v>598</v>
      </c>
      <c r="AV32" s="24">
        <f t="shared" si="102"/>
        <v>598</v>
      </c>
      <c r="AW32" s="24">
        <f t="shared" si="102"/>
        <v>598</v>
      </c>
      <c r="AX32" s="24">
        <f t="shared" si="102"/>
        <v>598</v>
      </c>
      <c r="AZ32" s="24">
        <f t="shared" si="43"/>
        <v>501</v>
      </c>
      <c r="BA32" s="20">
        <f t="shared" si="3"/>
        <v>501</v>
      </c>
      <c r="BB32" s="20">
        <f t="shared" si="4"/>
        <v>501</v>
      </c>
      <c r="BC32" s="20">
        <f t="shared" si="5"/>
        <v>501</v>
      </c>
      <c r="BD32" s="20">
        <f t="shared" si="6"/>
        <v>501</v>
      </c>
      <c r="BE32" s="20">
        <f t="shared" si="7"/>
        <v>501</v>
      </c>
      <c r="BG32" s="26">
        <f t="shared" si="10"/>
        <v>1</v>
      </c>
      <c r="BH32" s="26">
        <f t="shared" si="11"/>
        <v>1</v>
      </c>
      <c r="BI32" s="26">
        <f t="shared" si="12"/>
        <v>1</v>
      </c>
      <c r="BJ32" s="26">
        <f t="shared" si="13"/>
        <v>1</v>
      </c>
      <c r="BK32" s="26">
        <f t="shared" si="14"/>
        <v>1</v>
      </c>
      <c r="BL32" s="26"/>
      <c r="BM32" s="26">
        <f t="shared" si="15"/>
        <v>1</v>
      </c>
      <c r="BN32" s="26">
        <f t="shared" si="16"/>
        <v>1</v>
      </c>
      <c r="BO32" s="26">
        <f t="shared" si="17"/>
        <v>1</v>
      </c>
      <c r="BP32" s="26">
        <f t="shared" si="18"/>
        <v>1</v>
      </c>
      <c r="BQ32" s="26">
        <f t="shared" si="19"/>
        <v>1</v>
      </c>
      <c r="BR32" s="26"/>
      <c r="BS32" s="26">
        <f t="shared" si="20"/>
        <v>1</v>
      </c>
      <c r="BT32" s="26">
        <f t="shared" si="21"/>
        <v>1</v>
      </c>
      <c r="BU32" s="26">
        <f t="shared" si="22"/>
        <v>1</v>
      </c>
      <c r="BV32" s="26">
        <f t="shared" si="23"/>
        <v>1</v>
      </c>
      <c r="BW32" s="26">
        <f t="shared" si="24"/>
        <v>1</v>
      </c>
      <c r="BX32" s="26"/>
      <c r="BY32" s="26">
        <f t="shared" si="25"/>
        <v>1</v>
      </c>
      <c r="BZ32" s="26">
        <f t="shared" si="26"/>
        <v>1</v>
      </c>
      <c r="CA32" s="26">
        <f t="shared" si="27"/>
        <v>1</v>
      </c>
      <c r="CB32" s="26">
        <f t="shared" si="28"/>
        <v>1</v>
      </c>
      <c r="CC32" s="26">
        <f t="shared" si="29"/>
        <v>1</v>
      </c>
      <c r="CD32" s="26"/>
      <c r="CE32" s="26">
        <f t="shared" si="30"/>
        <v>1</v>
      </c>
      <c r="CF32" s="26">
        <f t="shared" si="31"/>
        <v>1</v>
      </c>
      <c r="CG32" s="26">
        <f t="shared" si="32"/>
        <v>1</v>
      </c>
      <c r="CH32" s="26">
        <f t="shared" si="33"/>
        <v>1</v>
      </c>
      <c r="CI32" s="26">
        <f t="shared" si="34"/>
        <v>1</v>
      </c>
      <c r="CJ32" s="26"/>
      <c r="CK32" s="26">
        <f t="shared" si="35"/>
        <v>1</v>
      </c>
      <c r="CL32" s="26">
        <f t="shared" si="36"/>
        <v>1</v>
      </c>
      <c r="CM32" s="26">
        <f t="shared" si="37"/>
        <v>1</v>
      </c>
      <c r="CN32" s="26">
        <f t="shared" si="38"/>
        <v>1</v>
      </c>
      <c r="CO32" s="26">
        <f t="shared" si="39"/>
        <v>1</v>
      </c>
    </row>
    <row r="33" spans="1:93" ht="18" customHeight="1" x14ac:dyDescent="0.25">
      <c r="A33" s="13" t="s">
        <v>9</v>
      </c>
      <c r="B33" s="13" t="s">
        <v>10</v>
      </c>
      <c r="C33" s="13" t="s">
        <v>34</v>
      </c>
      <c r="D33" s="13" t="s">
        <v>57</v>
      </c>
      <c r="E33" s="13" t="s">
        <v>58</v>
      </c>
      <c r="F33" s="13" t="s">
        <v>61</v>
      </c>
      <c r="G33" s="13" t="s">
        <v>62</v>
      </c>
      <c r="H33" s="13" t="s">
        <v>13</v>
      </c>
      <c r="I33" s="13" t="s">
        <v>14</v>
      </c>
      <c r="J33" s="14">
        <f>+'Select Tuition Changes'!Y38</f>
        <v>0</v>
      </c>
      <c r="K33" s="14">
        <f>+'Select Tuition Changes'!Z38</f>
        <v>0</v>
      </c>
      <c r="L33" s="14">
        <f>+'Select Tuition Changes'!AA38</f>
        <v>0</v>
      </c>
      <c r="M33" s="14">
        <f>+'Select Tuition Changes'!AB38</f>
        <v>0</v>
      </c>
      <c r="N33" s="14">
        <f>+'Select Tuition Changes'!AC38</f>
        <v>0</v>
      </c>
      <c r="O33" s="14"/>
      <c r="P33" s="19">
        <v>0.03</v>
      </c>
      <c r="Q33" s="24">
        <f>+'Select Tuition Changes'!AE38-'Tuition Calculations'!AL33</f>
        <v>19325</v>
      </c>
      <c r="R33" s="24">
        <f>+'Select Tuition Changes'!AF38-'Tuition Calculations'!AM33</f>
        <v>19325</v>
      </c>
      <c r="S33" s="24">
        <f>+'Select Tuition Changes'!AG38-'Tuition Calculations'!AN33</f>
        <v>19325</v>
      </c>
      <c r="T33" s="24">
        <f>+'Select Tuition Changes'!AH38-'Tuition Calculations'!AO33</f>
        <v>19325</v>
      </c>
      <c r="U33" s="24">
        <f>+'Select Tuition Changes'!AI38-'Tuition Calculations'!AP33</f>
        <v>19325</v>
      </c>
      <c r="V33" s="24">
        <f>+'Select Tuition Changes'!AJ38-'Tuition Calculations'!AQ33</f>
        <v>19325</v>
      </c>
      <c r="W33" s="24"/>
      <c r="X33" s="24">
        <f t="shared" ref="X33:AC33" si="103">+Q33</f>
        <v>19325</v>
      </c>
      <c r="Y33" s="24">
        <f t="shared" si="103"/>
        <v>19325</v>
      </c>
      <c r="Z33" s="24">
        <f t="shared" si="103"/>
        <v>19325</v>
      </c>
      <c r="AA33" s="24">
        <f t="shared" si="103"/>
        <v>19325</v>
      </c>
      <c r="AB33" s="24">
        <f t="shared" si="103"/>
        <v>19325</v>
      </c>
      <c r="AC33" s="24">
        <f t="shared" si="103"/>
        <v>19325</v>
      </c>
      <c r="AD33" s="24"/>
      <c r="AE33" s="24">
        <f t="shared" si="41"/>
        <v>0</v>
      </c>
      <c r="AF33" s="20">
        <f t="shared" si="45"/>
        <v>0</v>
      </c>
      <c r="AG33" s="20">
        <f t="shared" si="46"/>
        <v>0</v>
      </c>
      <c r="AH33" s="20">
        <f t="shared" si="47"/>
        <v>0</v>
      </c>
      <c r="AI33" s="20">
        <f t="shared" si="48"/>
        <v>0</v>
      </c>
      <c r="AJ33" s="20">
        <f t="shared" si="49"/>
        <v>0</v>
      </c>
      <c r="AL33" s="20">
        <f>ROUND($P33*'Select Tuition Changes'!AE38,0)</f>
        <v>598</v>
      </c>
      <c r="AM33" s="20">
        <f>ROUND($P33*'Select Tuition Changes'!AF38,0)</f>
        <v>598</v>
      </c>
      <c r="AN33" s="20">
        <f>ROUND($P33*'Select Tuition Changes'!AG38,0)</f>
        <v>598</v>
      </c>
      <c r="AO33" s="20">
        <f>ROUND($P33*'Select Tuition Changes'!AH38,0)</f>
        <v>598</v>
      </c>
      <c r="AP33" s="20">
        <f>ROUND($P33*'Select Tuition Changes'!AI38,0)</f>
        <v>598</v>
      </c>
      <c r="AQ33" s="20">
        <f>ROUND($P33*'Select Tuition Changes'!AJ38,0)</f>
        <v>598</v>
      </c>
      <c r="AS33" s="24">
        <f t="shared" ref="AS33:AX33" si="104">+AL33</f>
        <v>598</v>
      </c>
      <c r="AT33" s="24">
        <f t="shared" si="104"/>
        <v>598</v>
      </c>
      <c r="AU33" s="24">
        <f t="shared" si="104"/>
        <v>598</v>
      </c>
      <c r="AV33" s="24">
        <f t="shared" si="104"/>
        <v>598</v>
      </c>
      <c r="AW33" s="24">
        <f t="shared" si="104"/>
        <v>598</v>
      </c>
      <c r="AX33" s="24">
        <f t="shared" si="104"/>
        <v>598</v>
      </c>
      <c r="AZ33" s="24">
        <f t="shared" si="43"/>
        <v>0</v>
      </c>
      <c r="BA33" s="20">
        <f t="shared" si="3"/>
        <v>0</v>
      </c>
      <c r="BB33" s="20">
        <f t="shared" si="4"/>
        <v>0</v>
      </c>
      <c r="BC33" s="20">
        <f t="shared" si="5"/>
        <v>0</v>
      </c>
      <c r="BD33" s="20">
        <f t="shared" si="6"/>
        <v>0</v>
      </c>
      <c r="BE33" s="20">
        <f t="shared" si="7"/>
        <v>0</v>
      </c>
      <c r="BG33" s="26">
        <f t="shared" si="10"/>
        <v>1</v>
      </c>
      <c r="BH33" s="26">
        <f t="shared" si="11"/>
        <v>1</v>
      </c>
      <c r="BI33" s="26">
        <f t="shared" si="12"/>
        <v>1</v>
      </c>
      <c r="BJ33" s="26">
        <f t="shared" si="13"/>
        <v>1</v>
      </c>
      <c r="BK33" s="26">
        <f t="shared" si="14"/>
        <v>1</v>
      </c>
      <c r="BL33" s="26"/>
      <c r="BM33" s="26">
        <f t="shared" si="15"/>
        <v>1</v>
      </c>
      <c r="BN33" s="26">
        <f t="shared" si="16"/>
        <v>1</v>
      </c>
      <c r="BO33" s="26">
        <f t="shared" si="17"/>
        <v>1</v>
      </c>
      <c r="BP33" s="26">
        <f t="shared" si="18"/>
        <v>1</v>
      </c>
      <c r="BQ33" s="26">
        <f t="shared" si="19"/>
        <v>1</v>
      </c>
      <c r="BR33" s="26"/>
      <c r="BS33" s="26">
        <f t="shared" si="20"/>
        <v>0</v>
      </c>
      <c r="BT33" s="26">
        <f t="shared" si="21"/>
        <v>0</v>
      </c>
      <c r="BU33" s="26">
        <f t="shared" si="22"/>
        <v>0</v>
      </c>
      <c r="BV33" s="26">
        <f t="shared" si="23"/>
        <v>0</v>
      </c>
      <c r="BW33" s="26">
        <f t="shared" si="24"/>
        <v>0</v>
      </c>
      <c r="BX33" s="26"/>
      <c r="BY33" s="26">
        <f t="shared" si="25"/>
        <v>1</v>
      </c>
      <c r="BZ33" s="26">
        <f t="shared" si="26"/>
        <v>1</v>
      </c>
      <c r="CA33" s="26">
        <f t="shared" si="27"/>
        <v>1</v>
      </c>
      <c r="CB33" s="26">
        <f t="shared" si="28"/>
        <v>1</v>
      </c>
      <c r="CC33" s="26">
        <f t="shared" si="29"/>
        <v>1</v>
      </c>
      <c r="CD33" s="26"/>
      <c r="CE33" s="26">
        <f t="shared" si="30"/>
        <v>1</v>
      </c>
      <c r="CF33" s="26">
        <f t="shared" si="31"/>
        <v>1</v>
      </c>
      <c r="CG33" s="26">
        <f t="shared" si="32"/>
        <v>1</v>
      </c>
      <c r="CH33" s="26">
        <f t="shared" si="33"/>
        <v>1</v>
      </c>
      <c r="CI33" s="26">
        <f t="shared" si="34"/>
        <v>1</v>
      </c>
      <c r="CJ33" s="26"/>
      <c r="CK33" s="26">
        <f t="shared" si="35"/>
        <v>0</v>
      </c>
      <c r="CL33" s="26">
        <f t="shared" si="36"/>
        <v>0</v>
      </c>
      <c r="CM33" s="26">
        <f t="shared" si="37"/>
        <v>0</v>
      </c>
      <c r="CN33" s="26">
        <f t="shared" si="38"/>
        <v>0</v>
      </c>
      <c r="CO33" s="26">
        <f t="shared" si="39"/>
        <v>0</v>
      </c>
    </row>
    <row r="34" spans="1:93" ht="18" customHeight="1" x14ac:dyDescent="0.25">
      <c r="A34" s="13" t="s">
        <v>9</v>
      </c>
      <c r="B34" s="13" t="s">
        <v>10</v>
      </c>
      <c r="C34" s="13" t="s">
        <v>34</v>
      </c>
      <c r="D34" s="13" t="s">
        <v>57</v>
      </c>
      <c r="E34" s="13" t="s">
        <v>58</v>
      </c>
      <c r="F34" s="13" t="s">
        <v>61</v>
      </c>
      <c r="G34" s="13" t="s">
        <v>62</v>
      </c>
      <c r="H34" s="13" t="s">
        <v>15</v>
      </c>
      <c r="I34" s="13" t="s">
        <v>16</v>
      </c>
      <c r="J34" s="14">
        <f>+'Select Tuition Changes'!Y39</f>
        <v>0</v>
      </c>
      <c r="K34" s="14">
        <f>+'Select Tuition Changes'!Z39</f>
        <v>0</v>
      </c>
      <c r="L34" s="14">
        <f>+'Select Tuition Changes'!AA39</f>
        <v>0</v>
      </c>
      <c r="M34" s="14">
        <f>+'Select Tuition Changes'!AB39</f>
        <v>0</v>
      </c>
      <c r="N34" s="14">
        <f>+'Select Tuition Changes'!AC39</f>
        <v>0</v>
      </c>
      <c r="O34" s="14"/>
      <c r="P34" s="19">
        <v>3.5000000000000003E-2</v>
      </c>
      <c r="Q34" s="24">
        <f>+'Select Tuition Changes'!AE39-'Tuition Calculations'!AL34</f>
        <v>30311</v>
      </c>
      <c r="R34" s="24">
        <f>+'Select Tuition Changes'!AF39-'Tuition Calculations'!AM34</f>
        <v>30311</v>
      </c>
      <c r="S34" s="24">
        <f>+'Select Tuition Changes'!AG39-'Tuition Calculations'!AN34</f>
        <v>30311</v>
      </c>
      <c r="T34" s="24">
        <f>+'Select Tuition Changes'!AH39-'Tuition Calculations'!AO34</f>
        <v>30311</v>
      </c>
      <c r="U34" s="24">
        <f>+'Select Tuition Changes'!AI39-'Tuition Calculations'!AP34</f>
        <v>30311</v>
      </c>
      <c r="V34" s="24">
        <f>+'Select Tuition Changes'!AJ39-'Tuition Calculations'!AQ34</f>
        <v>30311</v>
      </c>
      <c r="W34" s="24"/>
      <c r="X34" s="24">
        <f t="shared" ref="X34:AC34" si="105">+Q33</f>
        <v>19325</v>
      </c>
      <c r="Y34" s="24">
        <f t="shared" si="105"/>
        <v>19325</v>
      </c>
      <c r="Z34" s="24">
        <f t="shared" si="105"/>
        <v>19325</v>
      </c>
      <c r="AA34" s="24">
        <f t="shared" si="105"/>
        <v>19325</v>
      </c>
      <c r="AB34" s="24">
        <f t="shared" si="105"/>
        <v>19325</v>
      </c>
      <c r="AC34" s="24">
        <f t="shared" si="105"/>
        <v>19325</v>
      </c>
      <c r="AD34" s="24"/>
      <c r="AE34" s="24">
        <f t="shared" si="41"/>
        <v>10986</v>
      </c>
      <c r="AF34" s="20">
        <f t="shared" si="45"/>
        <v>10986</v>
      </c>
      <c r="AG34" s="20">
        <f t="shared" si="46"/>
        <v>10986</v>
      </c>
      <c r="AH34" s="20">
        <f t="shared" si="47"/>
        <v>10986</v>
      </c>
      <c r="AI34" s="20">
        <f t="shared" si="48"/>
        <v>10986</v>
      </c>
      <c r="AJ34" s="20">
        <f t="shared" si="49"/>
        <v>10986</v>
      </c>
      <c r="AL34" s="20">
        <f>ROUND($P34*'Select Tuition Changes'!AE39,0)</f>
        <v>1099</v>
      </c>
      <c r="AM34" s="20">
        <f>ROUND($P34*'Select Tuition Changes'!AF39,0)</f>
        <v>1099</v>
      </c>
      <c r="AN34" s="20">
        <f>ROUND($P34*'Select Tuition Changes'!AG39,0)</f>
        <v>1099</v>
      </c>
      <c r="AO34" s="20">
        <f>ROUND($P34*'Select Tuition Changes'!AH39,0)</f>
        <v>1099</v>
      </c>
      <c r="AP34" s="20">
        <f>ROUND($P34*'Select Tuition Changes'!AI39,0)</f>
        <v>1099</v>
      </c>
      <c r="AQ34" s="20">
        <f>ROUND($P34*'Select Tuition Changes'!AJ39,0)</f>
        <v>1099</v>
      </c>
      <c r="AS34" s="24">
        <f t="shared" ref="AS34:AX34" si="106">+AL33</f>
        <v>598</v>
      </c>
      <c r="AT34" s="24">
        <f t="shared" si="106"/>
        <v>598</v>
      </c>
      <c r="AU34" s="24">
        <f t="shared" si="106"/>
        <v>598</v>
      </c>
      <c r="AV34" s="24">
        <f t="shared" si="106"/>
        <v>598</v>
      </c>
      <c r="AW34" s="24">
        <f t="shared" si="106"/>
        <v>598</v>
      </c>
      <c r="AX34" s="24">
        <f t="shared" si="106"/>
        <v>598</v>
      </c>
      <c r="AZ34" s="24">
        <f t="shared" si="43"/>
        <v>501</v>
      </c>
      <c r="BA34" s="20">
        <f t="shared" si="3"/>
        <v>501</v>
      </c>
      <c r="BB34" s="20">
        <f t="shared" si="4"/>
        <v>501</v>
      </c>
      <c r="BC34" s="20">
        <f t="shared" si="5"/>
        <v>501</v>
      </c>
      <c r="BD34" s="20">
        <f t="shared" si="6"/>
        <v>501</v>
      </c>
      <c r="BE34" s="20">
        <f t="shared" si="7"/>
        <v>501</v>
      </c>
      <c r="BG34" s="26">
        <f t="shared" si="10"/>
        <v>1</v>
      </c>
      <c r="BH34" s="26">
        <f t="shared" si="11"/>
        <v>1</v>
      </c>
      <c r="BI34" s="26">
        <f t="shared" si="12"/>
        <v>1</v>
      </c>
      <c r="BJ34" s="26">
        <f t="shared" si="13"/>
        <v>1</v>
      </c>
      <c r="BK34" s="26">
        <f t="shared" si="14"/>
        <v>1</v>
      </c>
      <c r="BL34" s="26"/>
      <c r="BM34" s="26">
        <f t="shared" si="15"/>
        <v>1</v>
      </c>
      <c r="BN34" s="26">
        <f t="shared" si="16"/>
        <v>1</v>
      </c>
      <c r="BO34" s="26">
        <f t="shared" si="17"/>
        <v>1</v>
      </c>
      <c r="BP34" s="26">
        <f t="shared" si="18"/>
        <v>1</v>
      </c>
      <c r="BQ34" s="26">
        <f t="shared" si="19"/>
        <v>1</v>
      </c>
      <c r="BR34" s="26"/>
      <c r="BS34" s="26">
        <f t="shared" si="20"/>
        <v>1</v>
      </c>
      <c r="BT34" s="26">
        <f t="shared" si="21"/>
        <v>1</v>
      </c>
      <c r="BU34" s="26">
        <f t="shared" si="22"/>
        <v>1</v>
      </c>
      <c r="BV34" s="26">
        <f t="shared" si="23"/>
        <v>1</v>
      </c>
      <c r="BW34" s="26">
        <f t="shared" si="24"/>
        <v>1</v>
      </c>
      <c r="BX34" s="26"/>
      <c r="BY34" s="26">
        <f t="shared" si="25"/>
        <v>1</v>
      </c>
      <c r="BZ34" s="26">
        <f t="shared" si="26"/>
        <v>1</v>
      </c>
      <c r="CA34" s="26">
        <f t="shared" si="27"/>
        <v>1</v>
      </c>
      <c r="CB34" s="26">
        <f t="shared" si="28"/>
        <v>1</v>
      </c>
      <c r="CC34" s="26">
        <f t="shared" si="29"/>
        <v>1</v>
      </c>
      <c r="CD34" s="26"/>
      <c r="CE34" s="26">
        <f t="shared" si="30"/>
        <v>1</v>
      </c>
      <c r="CF34" s="26">
        <f t="shared" si="31"/>
        <v>1</v>
      </c>
      <c r="CG34" s="26">
        <f t="shared" si="32"/>
        <v>1</v>
      </c>
      <c r="CH34" s="26">
        <f t="shared" si="33"/>
        <v>1</v>
      </c>
      <c r="CI34" s="26">
        <f t="shared" si="34"/>
        <v>1</v>
      </c>
      <c r="CJ34" s="26"/>
      <c r="CK34" s="26">
        <f t="shared" si="35"/>
        <v>1</v>
      </c>
      <c r="CL34" s="26">
        <f t="shared" si="36"/>
        <v>1</v>
      </c>
      <c r="CM34" s="26">
        <f t="shared" si="37"/>
        <v>1</v>
      </c>
      <c r="CN34" s="26">
        <f t="shared" si="38"/>
        <v>1</v>
      </c>
      <c r="CO34" s="26">
        <f t="shared" si="39"/>
        <v>1</v>
      </c>
    </row>
    <row r="35" spans="1:93" ht="18" customHeight="1" x14ac:dyDescent="0.25">
      <c r="A35" s="13" t="s">
        <v>9</v>
      </c>
      <c r="B35" s="13" t="s">
        <v>10</v>
      </c>
      <c r="C35" s="13" t="s">
        <v>34</v>
      </c>
      <c r="D35" s="13" t="s">
        <v>57</v>
      </c>
      <c r="E35" s="13" t="s">
        <v>58</v>
      </c>
      <c r="F35" s="13" t="s">
        <v>63</v>
      </c>
      <c r="G35" s="13" t="s">
        <v>64</v>
      </c>
      <c r="H35" s="13" t="s">
        <v>13</v>
      </c>
      <c r="I35" s="13" t="s">
        <v>14</v>
      </c>
      <c r="J35" s="14">
        <f>+'Select Tuition Changes'!Y40</f>
        <v>0</v>
      </c>
      <c r="K35" s="14">
        <f>+'Select Tuition Changes'!Z40</f>
        <v>0</v>
      </c>
      <c r="L35" s="14">
        <f>+'Select Tuition Changes'!AA40</f>
        <v>0</v>
      </c>
      <c r="M35" s="14">
        <f>+'Select Tuition Changes'!AB40</f>
        <v>0</v>
      </c>
      <c r="N35" s="14">
        <f>+'Select Tuition Changes'!AC40</f>
        <v>0</v>
      </c>
      <c r="O35" s="14"/>
      <c r="P35" s="19">
        <v>0.03</v>
      </c>
      <c r="Q35" s="24">
        <f>+'Select Tuition Changes'!AE40-'Tuition Calculations'!AL35</f>
        <v>19325</v>
      </c>
      <c r="R35" s="24">
        <f>+'Select Tuition Changes'!AF40-'Tuition Calculations'!AM35</f>
        <v>19325</v>
      </c>
      <c r="S35" s="24">
        <f>+'Select Tuition Changes'!AG40-'Tuition Calculations'!AN35</f>
        <v>19325</v>
      </c>
      <c r="T35" s="24">
        <f>+'Select Tuition Changes'!AH40-'Tuition Calculations'!AO35</f>
        <v>19325</v>
      </c>
      <c r="U35" s="24">
        <f>+'Select Tuition Changes'!AI40-'Tuition Calculations'!AP35</f>
        <v>19325</v>
      </c>
      <c r="V35" s="24">
        <f>+'Select Tuition Changes'!AJ40-'Tuition Calculations'!AQ35</f>
        <v>19325</v>
      </c>
      <c r="W35" s="24"/>
      <c r="X35" s="24">
        <f t="shared" ref="X35:AC35" si="107">+Q35</f>
        <v>19325</v>
      </c>
      <c r="Y35" s="24">
        <f t="shared" si="107"/>
        <v>19325</v>
      </c>
      <c r="Z35" s="24">
        <f t="shared" si="107"/>
        <v>19325</v>
      </c>
      <c r="AA35" s="24">
        <f t="shared" si="107"/>
        <v>19325</v>
      </c>
      <c r="AB35" s="24">
        <f t="shared" si="107"/>
        <v>19325</v>
      </c>
      <c r="AC35" s="24">
        <f t="shared" si="107"/>
        <v>19325</v>
      </c>
      <c r="AD35" s="24"/>
      <c r="AE35" s="24">
        <f t="shared" si="41"/>
        <v>0</v>
      </c>
      <c r="AF35" s="20">
        <f t="shared" si="45"/>
        <v>0</v>
      </c>
      <c r="AG35" s="20">
        <f t="shared" si="46"/>
        <v>0</v>
      </c>
      <c r="AH35" s="20">
        <f t="shared" si="47"/>
        <v>0</v>
      </c>
      <c r="AI35" s="20">
        <f t="shared" si="48"/>
        <v>0</v>
      </c>
      <c r="AJ35" s="20">
        <f t="shared" si="49"/>
        <v>0</v>
      </c>
      <c r="AL35" s="20">
        <f>ROUND($P35*'Select Tuition Changes'!AE40,0)</f>
        <v>598</v>
      </c>
      <c r="AM35" s="20">
        <f>ROUND($P35*'Select Tuition Changes'!AF40,0)</f>
        <v>598</v>
      </c>
      <c r="AN35" s="20">
        <f>ROUND($P35*'Select Tuition Changes'!AG40,0)</f>
        <v>598</v>
      </c>
      <c r="AO35" s="20">
        <f>ROUND($P35*'Select Tuition Changes'!AH40,0)</f>
        <v>598</v>
      </c>
      <c r="AP35" s="20">
        <f>ROUND($P35*'Select Tuition Changes'!AI40,0)</f>
        <v>598</v>
      </c>
      <c r="AQ35" s="20">
        <f>ROUND($P35*'Select Tuition Changes'!AJ40,0)</f>
        <v>598</v>
      </c>
      <c r="AS35" s="24">
        <f t="shared" ref="AS35:AX35" si="108">+AL35</f>
        <v>598</v>
      </c>
      <c r="AT35" s="24">
        <f t="shared" si="108"/>
        <v>598</v>
      </c>
      <c r="AU35" s="24">
        <f t="shared" si="108"/>
        <v>598</v>
      </c>
      <c r="AV35" s="24">
        <f t="shared" si="108"/>
        <v>598</v>
      </c>
      <c r="AW35" s="24">
        <f t="shared" si="108"/>
        <v>598</v>
      </c>
      <c r="AX35" s="24">
        <f t="shared" si="108"/>
        <v>598</v>
      </c>
      <c r="AZ35" s="24">
        <f t="shared" si="43"/>
        <v>0</v>
      </c>
      <c r="BA35" s="20">
        <f t="shared" si="3"/>
        <v>0</v>
      </c>
      <c r="BB35" s="20">
        <f t="shared" si="4"/>
        <v>0</v>
      </c>
      <c r="BC35" s="20">
        <f t="shared" si="5"/>
        <v>0</v>
      </c>
      <c r="BD35" s="20">
        <f t="shared" si="6"/>
        <v>0</v>
      </c>
      <c r="BE35" s="20">
        <f t="shared" si="7"/>
        <v>0</v>
      </c>
      <c r="BG35" s="26">
        <f t="shared" si="10"/>
        <v>1</v>
      </c>
      <c r="BH35" s="26">
        <f t="shared" si="11"/>
        <v>1</v>
      </c>
      <c r="BI35" s="26">
        <f t="shared" si="12"/>
        <v>1</v>
      </c>
      <c r="BJ35" s="26">
        <f t="shared" si="13"/>
        <v>1</v>
      </c>
      <c r="BK35" s="26">
        <f t="shared" si="14"/>
        <v>1</v>
      </c>
      <c r="BL35" s="26"/>
      <c r="BM35" s="26">
        <f t="shared" si="15"/>
        <v>1</v>
      </c>
      <c r="BN35" s="26">
        <f t="shared" si="16"/>
        <v>1</v>
      </c>
      <c r="BO35" s="26">
        <f t="shared" si="17"/>
        <v>1</v>
      </c>
      <c r="BP35" s="26">
        <f t="shared" si="18"/>
        <v>1</v>
      </c>
      <c r="BQ35" s="26">
        <f t="shared" si="19"/>
        <v>1</v>
      </c>
      <c r="BR35" s="26"/>
      <c r="BS35" s="26">
        <f t="shared" si="20"/>
        <v>0</v>
      </c>
      <c r="BT35" s="26">
        <f t="shared" si="21"/>
        <v>0</v>
      </c>
      <c r="BU35" s="26">
        <f t="shared" si="22"/>
        <v>0</v>
      </c>
      <c r="BV35" s="26">
        <f t="shared" si="23"/>
        <v>0</v>
      </c>
      <c r="BW35" s="26">
        <f t="shared" si="24"/>
        <v>0</v>
      </c>
      <c r="BX35" s="26"/>
      <c r="BY35" s="26">
        <f t="shared" si="25"/>
        <v>1</v>
      </c>
      <c r="BZ35" s="26">
        <f t="shared" si="26"/>
        <v>1</v>
      </c>
      <c r="CA35" s="26">
        <f t="shared" si="27"/>
        <v>1</v>
      </c>
      <c r="CB35" s="26">
        <f t="shared" si="28"/>
        <v>1</v>
      </c>
      <c r="CC35" s="26">
        <f t="shared" si="29"/>
        <v>1</v>
      </c>
      <c r="CD35" s="26"/>
      <c r="CE35" s="26">
        <f t="shared" si="30"/>
        <v>1</v>
      </c>
      <c r="CF35" s="26">
        <f t="shared" si="31"/>
        <v>1</v>
      </c>
      <c r="CG35" s="26">
        <f t="shared" si="32"/>
        <v>1</v>
      </c>
      <c r="CH35" s="26">
        <f t="shared" si="33"/>
        <v>1</v>
      </c>
      <c r="CI35" s="26">
        <f t="shared" si="34"/>
        <v>1</v>
      </c>
      <c r="CJ35" s="26"/>
      <c r="CK35" s="26">
        <f t="shared" si="35"/>
        <v>0</v>
      </c>
      <c r="CL35" s="26">
        <f t="shared" si="36"/>
        <v>0</v>
      </c>
      <c r="CM35" s="26">
        <f t="shared" si="37"/>
        <v>0</v>
      </c>
      <c r="CN35" s="26">
        <f t="shared" si="38"/>
        <v>0</v>
      </c>
      <c r="CO35" s="26">
        <f t="shared" si="39"/>
        <v>0</v>
      </c>
    </row>
    <row r="36" spans="1:93" ht="18" customHeight="1" x14ac:dyDescent="0.25">
      <c r="A36" s="13" t="s">
        <v>9</v>
      </c>
      <c r="B36" s="13" t="s">
        <v>10</v>
      </c>
      <c r="C36" s="13" t="s">
        <v>34</v>
      </c>
      <c r="D36" s="13" t="s">
        <v>57</v>
      </c>
      <c r="E36" s="13" t="s">
        <v>58</v>
      </c>
      <c r="F36" s="13" t="s">
        <v>63</v>
      </c>
      <c r="G36" s="13" t="s">
        <v>64</v>
      </c>
      <c r="H36" s="13" t="s">
        <v>15</v>
      </c>
      <c r="I36" s="13" t="s">
        <v>16</v>
      </c>
      <c r="J36" s="14">
        <f>+'Select Tuition Changes'!Y41</f>
        <v>0</v>
      </c>
      <c r="K36" s="14">
        <f>+'Select Tuition Changes'!Z41</f>
        <v>0</v>
      </c>
      <c r="L36" s="14">
        <f>+'Select Tuition Changes'!AA41</f>
        <v>0</v>
      </c>
      <c r="M36" s="14">
        <f>+'Select Tuition Changes'!AB41</f>
        <v>0</v>
      </c>
      <c r="N36" s="14">
        <f>+'Select Tuition Changes'!AC41</f>
        <v>0</v>
      </c>
      <c r="O36" s="14"/>
      <c r="P36" s="19">
        <v>3.5000000000000003E-2</v>
      </c>
      <c r="Q36" s="24">
        <f>+'Select Tuition Changes'!AE41-'Tuition Calculations'!AL36</f>
        <v>30311</v>
      </c>
      <c r="R36" s="24">
        <f>+'Select Tuition Changes'!AF41-'Tuition Calculations'!AM36</f>
        <v>30311</v>
      </c>
      <c r="S36" s="24">
        <f>+'Select Tuition Changes'!AG41-'Tuition Calculations'!AN36</f>
        <v>30311</v>
      </c>
      <c r="T36" s="24">
        <f>+'Select Tuition Changes'!AH41-'Tuition Calculations'!AO36</f>
        <v>30311</v>
      </c>
      <c r="U36" s="24">
        <f>+'Select Tuition Changes'!AI41-'Tuition Calculations'!AP36</f>
        <v>30311</v>
      </c>
      <c r="V36" s="24">
        <f>+'Select Tuition Changes'!AJ41-'Tuition Calculations'!AQ36</f>
        <v>30311</v>
      </c>
      <c r="W36" s="24"/>
      <c r="X36" s="24">
        <f t="shared" ref="X36:AC36" si="109">+Q35</f>
        <v>19325</v>
      </c>
      <c r="Y36" s="24">
        <f t="shared" si="109"/>
        <v>19325</v>
      </c>
      <c r="Z36" s="24">
        <f t="shared" si="109"/>
        <v>19325</v>
      </c>
      <c r="AA36" s="24">
        <f t="shared" si="109"/>
        <v>19325</v>
      </c>
      <c r="AB36" s="24">
        <f t="shared" si="109"/>
        <v>19325</v>
      </c>
      <c r="AC36" s="24">
        <f t="shared" si="109"/>
        <v>19325</v>
      </c>
      <c r="AD36" s="24"/>
      <c r="AE36" s="24">
        <f t="shared" si="41"/>
        <v>10986</v>
      </c>
      <c r="AF36" s="20">
        <f t="shared" si="45"/>
        <v>10986</v>
      </c>
      <c r="AG36" s="20">
        <f t="shared" si="46"/>
        <v>10986</v>
      </c>
      <c r="AH36" s="20">
        <f t="shared" si="47"/>
        <v>10986</v>
      </c>
      <c r="AI36" s="20">
        <f t="shared" si="48"/>
        <v>10986</v>
      </c>
      <c r="AJ36" s="20">
        <f t="shared" si="49"/>
        <v>10986</v>
      </c>
      <c r="AL36" s="20">
        <f>ROUND($P36*'Select Tuition Changes'!AE41,0)</f>
        <v>1099</v>
      </c>
      <c r="AM36" s="20">
        <f>ROUND($P36*'Select Tuition Changes'!AF41,0)</f>
        <v>1099</v>
      </c>
      <c r="AN36" s="20">
        <f>ROUND($P36*'Select Tuition Changes'!AG41,0)</f>
        <v>1099</v>
      </c>
      <c r="AO36" s="20">
        <f>ROUND($P36*'Select Tuition Changes'!AH41,0)</f>
        <v>1099</v>
      </c>
      <c r="AP36" s="20">
        <f>ROUND($P36*'Select Tuition Changes'!AI41,0)</f>
        <v>1099</v>
      </c>
      <c r="AQ36" s="20">
        <f>ROUND($P36*'Select Tuition Changes'!AJ41,0)</f>
        <v>1099</v>
      </c>
      <c r="AS36" s="24">
        <f t="shared" ref="AS36:AX36" si="110">+AL35</f>
        <v>598</v>
      </c>
      <c r="AT36" s="24">
        <f t="shared" si="110"/>
        <v>598</v>
      </c>
      <c r="AU36" s="24">
        <f t="shared" si="110"/>
        <v>598</v>
      </c>
      <c r="AV36" s="24">
        <f t="shared" si="110"/>
        <v>598</v>
      </c>
      <c r="AW36" s="24">
        <f t="shared" si="110"/>
        <v>598</v>
      </c>
      <c r="AX36" s="24">
        <f t="shared" si="110"/>
        <v>598</v>
      </c>
      <c r="AZ36" s="24">
        <f t="shared" si="43"/>
        <v>501</v>
      </c>
      <c r="BA36" s="20">
        <f t="shared" si="3"/>
        <v>501</v>
      </c>
      <c r="BB36" s="20">
        <f t="shared" si="4"/>
        <v>501</v>
      </c>
      <c r="BC36" s="20">
        <f t="shared" si="5"/>
        <v>501</v>
      </c>
      <c r="BD36" s="20">
        <f t="shared" si="6"/>
        <v>501</v>
      </c>
      <c r="BE36" s="20">
        <f t="shared" si="7"/>
        <v>501</v>
      </c>
      <c r="BG36" s="26">
        <f t="shared" si="10"/>
        <v>1</v>
      </c>
      <c r="BH36" s="26">
        <f t="shared" si="11"/>
        <v>1</v>
      </c>
      <c r="BI36" s="26">
        <f t="shared" si="12"/>
        <v>1</v>
      </c>
      <c r="BJ36" s="26">
        <f t="shared" si="13"/>
        <v>1</v>
      </c>
      <c r="BK36" s="26">
        <f t="shared" si="14"/>
        <v>1</v>
      </c>
      <c r="BL36" s="26"/>
      <c r="BM36" s="26">
        <f t="shared" si="15"/>
        <v>1</v>
      </c>
      <c r="BN36" s="26">
        <f t="shared" si="16"/>
        <v>1</v>
      </c>
      <c r="BO36" s="26">
        <f t="shared" si="17"/>
        <v>1</v>
      </c>
      <c r="BP36" s="26">
        <f t="shared" si="18"/>
        <v>1</v>
      </c>
      <c r="BQ36" s="26">
        <f t="shared" si="19"/>
        <v>1</v>
      </c>
      <c r="BR36" s="26"/>
      <c r="BS36" s="26">
        <f t="shared" si="20"/>
        <v>1</v>
      </c>
      <c r="BT36" s="26">
        <f t="shared" si="21"/>
        <v>1</v>
      </c>
      <c r="BU36" s="26">
        <f t="shared" si="22"/>
        <v>1</v>
      </c>
      <c r="BV36" s="26">
        <f t="shared" si="23"/>
        <v>1</v>
      </c>
      <c r="BW36" s="26">
        <f t="shared" si="24"/>
        <v>1</v>
      </c>
      <c r="BX36" s="26"/>
      <c r="BY36" s="26">
        <f t="shared" si="25"/>
        <v>1</v>
      </c>
      <c r="BZ36" s="26">
        <f t="shared" si="26"/>
        <v>1</v>
      </c>
      <c r="CA36" s="26">
        <f t="shared" si="27"/>
        <v>1</v>
      </c>
      <c r="CB36" s="26">
        <f t="shared" si="28"/>
        <v>1</v>
      </c>
      <c r="CC36" s="26">
        <f t="shared" si="29"/>
        <v>1</v>
      </c>
      <c r="CD36" s="26"/>
      <c r="CE36" s="26">
        <f t="shared" si="30"/>
        <v>1</v>
      </c>
      <c r="CF36" s="26">
        <f t="shared" si="31"/>
        <v>1</v>
      </c>
      <c r="CG36" s="26">
        <f t="shared" si="32"/>
        <v>1</v>
      </c>
      <c r="CH36" s="26">
        <f t="shared" si="33"/>
        <v>1</v>
      </c>
      <c r="CI36" s="26">
        <f t="shared" si="34"/>
        <v>1</v>
      </c>
      <c r="CJ36" s="26"/>
      <c r="CK36" s="26">
        <f t="shared" si="35"/>
        <v>1</v>
      </c>
      <c r="CL36" s="26">
        <f t="shared" si="36"/>
        <v>1</v>
      </c>
      <c r="CM36" s="26">
        <f t="shared" si="37"/>
        <v>1</v>
      </c>
      <c r="CN36" s="26">
        <f t="shared" si="38"/>
        <v>1</v>
      </c>
      <c r="CO36" s="26">
        <f t="shared" si="39"/>
        <v>1</v>
      </c>
    </row>
    <row r="37" spans="1:93" ht="18" customHeight="1" x14ac:dyDescent="0.25">
      <c r="A37" s="13" t="s">
        <v>9</v>
      </c>
      <c r="B37" s="13" t="s">
        <v>10</v>
      </c>
      <c r="C37" s="13" t="s">
        <v>65</v>
      </c>
      <c r="D37" s="13" t="s">
        <v>39</v>
      </c>
      <c r="E37" s="13" t="s">
        <v>66</v>
      </c>
      <c r="F37" s="13" t="s">
        <v>24</v>
      </c>
      <c r="G37" s="13" t="s">
        <v>67</v>
      </c>
      <c r="H37" s="13" t="s">
        <v>13</v>
      </c>
      <c r="I37" s="13" t="s">
        <v>14</v>
      </c>
      <c r="J37" s="14">
        <f>+'Select Tuition Changes'!Y42</f>
        <v>0</v>
      </c>
      <c r="K37" s="14">
        <f>+'Select Tuition Changes'!Z42</f>
        <v>0</v>
      </c>
      <c r="L37" s="14">
        <f>+'Select Tuition Changes'!AA42</f>
        <v>0</v>
      </c>
      <c r="M37" s="14">
        <f>+'Select Tuition Changes'!AB42</f>
        <v>0</v>
      </c>
      <c r="N37" s="14">
        <f>+'Select Tuition Changes'!AC42</f>
        <v>0</v>
      </c>
      <c r="O37" s="14"/>
      <c r="P37" s="19">
        <v>0.03</v>
      </c>
      <c r="Q37" s="24">
        <f>+'Select Tuition Changes'!AE42-'Tuition Calculations'!AL37</f>
        <v>18662</v>
      </c>
      <c r="R37" s="24">
        <f>+'Select Tuition Changes'!AF42-'Tuition Calculations'!AM37</f>
        <v>18662</v>
      </c>
      <c r="S37" s="24">
        <f>+'Select Tuition Changes'!AG42-'Tuition Calculations'!AN37</f>
        <v>18662</v>
      </c>
      <c r="T37" s="24">
        <f>+'Select Tuition Changes'!AH42-'Tuition Calculations'!AO37</f>
        <v>18662</v>
      </c>
      <c r="U37" s="24">
        <f>+'Select Tuition Changes'!AI42-'Tuition Calculations'!AP37</f>
        <v>18662</v>
      </c>
      <c r="V37" s="24">
        <f>+'Select Tuition Changes'!AJ42-'Tuition Calculations'!AQ37</f>
        <v>18662</v>
      </c>
      <c r="W37" s="24"/>
      <c r="X37" s="24">
        <f t="shared" ref="X37:AC37" si="111">+Q37</f>
        <v>18662</v>
      </c>
      <c r="Y37" s="24">
        <f t="shared" si="111"/>
        <v>18662</v>
      </c>
      <c r="Z37" s="24">
        <f t="shared" si="111"/>
        <v>18662</v>
      </c>
      <c r="AA37" s="24">
        <f t="shared" si="111"/>
        <v>18662</v>
      </c>
      <c r="AB37" s="24">
        <f t="shared" si="111"/>
        <v>18662</v>
      </c>
      <c r="AC37" s="24">
        <f t="shared" si="111"/>
        <v>18662</v>
      </c>
      <c r="AD37" s="24"/>
      <c r="AE37" s="24">
        <f t="shared" si="41"/>
        <v>0</v>
      </c>
      <c r="AF37" s="20">
        <f t="shared" si="45"/>
        <v>0</v>
      </c>
      <c r="AG37" s="20">
        <f t="shared" si="46"/>
        <v>0</v>
      </c>
      <c r="AH37" s="20">
        <f t="shared" si="47"/>
        <v>0</v>
      </c>
      <c r="AI37" s="20">
        <f t="shared" si="48"/>
        <v>0</v>
      </c>
      <c r="AJ37" s="20">
        <f t="shared" si="49"/>
        <v>0</v>
      </c>
      <c r="AL37" s="20">
        <f>ROUND($P37*'Select Tuition Changes'!AE42,0)</f>
        <v>577</v>
      </c>
      <c r="AM37" s="20">
        <f>ROUND($P37*'Select Tuition Changes'!AF42,0)</f>
        <v>577</v>
      </c>
      <c r="AN37" s="20">
        <f>ROUND($P37*'Select Tuition Changes'!AG42,0)</f>
        <v>577</v>
      </c>
      <c r="AO37" s="20">
        <f>ROUND($P37*'Select Tuition Changes'!AH42,0)</f>
        <v>577</v>
      </c>
      <c r="AP37" s="20">
        <f>ROUND($P37*'Select Tuition Changes'!AI42,0)</f>
        <v>577</v>
      </c>
      <c r="AQ37" s="20">
        <f>ROUND($P37*'Select Tuition Changes'!AJ42,0)</f>
        <v>577</v>
      </c>
      <c r="AS37" s="24">
        <f t="shared" ref="AS37:AX37" si="112">+AL37</f>
        <v>577</v>
      </c>
      <c r="AT37" s="24">
        <f t="shared" si="112"/>
        <v>577</v>
      </c>
      <c r="AU37" s="24">
        <f t="shared" si="112"/>
        <v>577</v>
      </c>
      <c r="AV37" s="24">
        <f t="shared" si="112"/>
        <v>577</v>
      </c>
      <c r="AW37" s="24">
        <f t="shared" si="112"/>
        <v>577</v>
      </c>
      <c r="AX37" s="24">
        <f t="shared" si="112"/>
        <v>577</v>
      </c>
      <c r="AZ37" s="24">
        <f t="shared" si="43"/>
        <v>0</v>
      </c>
      <c r="BA37" s="20">
        <f t="shared" si="3"/>
        <v>0</v>
      </c>
      <c r="BB37" s="20">
        <f t="shared" si="4"/>
        <v>0</v>
      </c>
      <c r="BC37" s="20">
        <f t="shared" si="5"/>
        <v>0</v>
      </c>
      <c r="BD37" s="20">
        <f t="shared" si="6"/>
        <v>0</v>
      </c>
      <c r="BE37" s="20">
        <f t="shared" si="7"/>
        <v>0</v>
      </c>
      <c r="BG37" s="26">
        <f t="shared" si="10"/>
        <v>1</v>
      </c>
      <c r="BH37" s="26">
        <f t="shared" si="11"/>
        <v>1</v>
      </c>
      <c r="BI37" s="26">
        <f t="shared" si="12"/>
        <v>1</v>
      </c>
      <c r="BJ37" s="26">
        <f t="shared" si="13"/>
        <v>1</v>
      </c>
      <c r="BK37" s="26">
        <f t="shared" si="14"/>
        <v>1</v>
      </c>
      <c r="BL37" s="26"/>
      <c r="BM37" s="26">
        <f t="shared" si="15"/>
        <v>1</v>
      </c>
      <c r="BN37" s="26">
        <f t="shared" si="16"/>
        <v>1</v>
      </c>
      <c r="BO37" s="26">
        <f t="shared" si="17"/>
        <v>1</v>
      </c>
      <c r="BP37" s="26">
        <f t="shared" si="18"/>
        <v>1</v>
      </c>
      <c r="BQ37" s="26">
        <f t="shared" si="19"/>
        <v>1</v>
      </c>
      <c r="BR37" s="26"/>
      <c r="BS37" s="26">
        <f t="shared" si="20"/>
        <v>0</v>
      </c>
      <c r="BT37" s="26">
        <f t="shared" si="21"/>
        <v>0</v>
      </c>
      <c r="BU37" s="26">
        <f t="shared" si="22"/>
        <v>0</v>
      </c>
      <c r="BV37" s="26">
        <f t="shared" si="23"/>
        <v>0</v>
      </c>
      <c r="BW37" s="26">
        <f t="shared" si="24"/>
        <v>0</v>
      </c>
      <c r="BX37" s="26"/>
      <c r="BY37" s="26">
        <f t="shared" si="25"/>
        <v>1</v>
      </c>
      <c r="BZ37" s="26">
        <f t="shared" si="26"/>
        <v>1</v>
      </c>
      <c r="CA37" s="26">
        <f t="shared" si="27"/>
        <v>1</v>
      </c>
      <c r="CB37" s="26">
        <f t="shared" si="28"/>
        <v>1</v>
      </c>
      <c r="CC37" s="26">
        <f t="shared" si="29"/>
        <v>1</v>
      </c>
      <c r="CD37" s="26"/>
      <c r="CE37" s="26">
        <f t="shared" si="30"/>
        <v>1</v>
      </c>
      <c r="CF37" s="26">
        <f t="shared" si="31"/>
        <v>1</v>
      </c>
      <c r="CG37" s="26">
        <f t="shared" si="32"/>
        <v>1</v>
      </c>
      <c r="CH37" s="26">
        <f t="shared" si="33"/>
        <v>1</v>
      </c>
      <c r="CI37" s="26">
        <f t="shared" si="34"/>
        <v>1</v>
      </c>
      <c r="CJ37" s="26"/>
      <c r="CK37" s="26">
        <f t="shared" si="35"/>
        <v>0</v>
      </c>
      <c r="CL37" s="26">
        <f t="shared" si="36"/>
        <v>0</v>
      </c>
      <c r="CM37" s="26">
        <f t="shared" si="37"/>
        <v>0</v>
      </c>
      <c r="CN37" s="26">
        <f t="shared" si="38"/>
        <v>0</v>
      </c>
      <c r="CO37" s="26">
        <f t="shared" si="39"/>
        <v>0</v>
      </c>
    </row>
    <row r="38" spans="1:93" ht="18" customHeight="1" x14ac:dyDescent="0.25">
      <c r="A38" s="13" t="s">
        <v>9</v>
      </c>
      <c r="B38" s="13" t="s">
        <v>10</v>
      </c>
      <c r="C38" s="13" t="s">
        <v>65</v>
      </c>
      <c r="D38" s="13" t="s">
        <v>39</v>
      </c>
      <c r="E38" s="13" t="s">
        <v>66</v>
      </c>
      <c r="F38" s="13" t="s">
        <v>24</v>
      </c>
      <c r="G38" s="13" t="s">
        <v>67</v>
      </c>
      <c r="H38" s="13" t="s">
        <v>15</v>
      </c>
      <c r="I38" s="13" t="s">
        <v>16</v>
      </c>
      <c r="J38" s="14">
        <f>+'Select Tuition Changes'!Y43</f>
        <v>0</v>
      </c>
      <c r="K38" s="14">
        <f>+'Select Tuition Changes'!Z43</f>
        <v>0</v>
      </c>
      <c r="L38" s="14">
        <f>+'Select Tuition Changes'!AA43</f>
        <v>0</v>
      </c>
      <c r="M38" s="14">
        <f>+'Select Tuition Changes'!AB43</f>
        <v>0</v>
      </c>
      <c r="N38" s="14">
        <f>+'Select Tuition Changes'!AC43</f>
        <v>0</v>
      </c>
      <c r="O38" s="14"/>
      <c r="P38" s="19">
        <v>3.5000000000000003E-2</v>
      </c>
      <c r="Q38" s="24">
        <f>+'Select Tuition Changes'!AE43-'Tuition Calculations'!AL38</f>
        <v>33321</v>
      </c>
      <c r="R38" s="24">
        <f>+'Select Tuition Changes'!AF43-'Tuition Calculations'!AM38</f>
        <v>33321</v>
      </c>
      <c r="S38" s="24">
        <f>+'Select Tuition Changes'!AG43-'Tuition Calculations'!AN38</f>
        <v>33321</v>
      </c>
      <c r="T38" s="24">
        <f>+'Select Tuition Changes'!AH43-'Tuition Calculations'!AO38</f>
        <v>33321</v>
      </c>
      <c r="U38" s="24">
        <f>+'Select Tuition Changes'!AI43-'Tuition Calculations'!AP38</f>
        <v>33321</v>
      </c>
      <c r="V38" s="24">
        <f>+'Select Tuition Changes'!AJ43-'Tuition Calculations'!AQ38</f>
        <v>33321</v>
      </c>
      <c r="W38" s="24"/>
      <c r="X38" s="24">
        <f t="shared" ref="X38:AC38" si="113">+Q37</f>
        <v>18662</v>
      </c>
      <c r="Y38" s="24">
        <f t="shared" si="113"/>
        <v>18662</v>
      </c>
      <c r="Z38" s="24">
        <f t="shared" si="113"/>
        <v>18662</v>
      </c>
      <c r="AA38" s="24">
        <f t="shared" si="113"/>
        <v>18662</v>
      </c>
      <c r="AB38" s="24">
        <f t="shared" si="113"/>
        <v>18662</v>
      </c>
      <c r="AC38" s="24">
        <f t="shared" si="113"/>
        <v>18662</v>
      </c>
      <c r="AD38" s="24"/>
      <c r="AE38" s="24">
        <f t="shared" si="41"/>
        <v>14659</v>
      </c>
      <c r="AF38" s="20">
        <f t="shared" si="45"/>
        <v>14659</v>
      </c>
      <c r="AG38" s="20">
        <f t="shared" si="46"/>
        <v>14659</v>
      </c>
      <c r="AH38" s="20">
        <f t="shared" si="47"/>
        <v>14659</v>
      </c>
      <c r="AI38" s="20">
        <f t="shared" si="48"/>
        <v>14659</v>
      </c>
      <c r="AJ38" s="20">
        <f t="shared" si="49"/>
        <v>14659</v>
      </c>
      <c r="AL38" s="20">
        <f>ROUND($P38*'Select Tuition Changes'!AE43,0)</f>
        <v>1209</v>
      </c>
      <c r="AM38" s="20">
        <f>ROUND($P38*'Select Tuition Changes'!AF43,0)</f>
        <v>1209</v>
      </c>
      <c r="AN38" s="20">
        <f>ROUND($P38*'Select Tuition Changes'!AG43,0)</f>
        <v>1209</v>
      </c>
      <c r="AO38" s="20">
        <f>ROUND($P38*'Select Tuition Changes'!AH43,0)</f>
        <v>1209</v>
      </c>
      <c r="AP38" s="20">
        <f>ROUND($P38*'Select Tuition Changes'!AI43,0)</f>
        <v>1209</v>
      </c>
      <c r="AQ38" s="20">
        <f>ROUND($P38*'Select Tuition Changes'!AJ43,0)</f>
        <v>1209</v>
      </c>
      <c r="AS38" s="24">
        <f t="shared" ref="AS38:AX38" si="114">+AL37</f>
        <v>577</v>
      </c>
      <c r="AT38" s="24">
        <f t="shared" si="114"/>
        <v>577</v>
      </c>
      <c r="AU38" s="24">
        <f t="shared" si="114"/>
        <v>577</v>
      </c>
      <c r="AV38" s="24">
        <f t="shared" si="114"/>
        <v>577</v>
      </c>
      <c r="AW38" s="24">
        <f t="shared" si="114"/>
        <v>577</v>
      </c>
      <c r="AX38" s="24">
        <f t="shared" si="114"/>
        <v>577</v>
      </c>
      <c r="AZ38" s="24">
        <f t="shared" si="43"/>
        <v>632</v>
      </c>
      <c r="BA38" s="20">
        <f t="shared" si="3"/>
        <v>632</v>
      </c>
      <c r="BB38" s="20">
        <f t="shared" si="4"/>
        <v>632</v>
      </c>
      <c r="BC38" s="20">
        <f t="shared" si="5"/>
        <v>632</v>
      </c>
      <c r="BD38" s="20">
        <f t="shared" si="6"/>
        <v>632</v>
      </c>
      <c r="BE38" s="20">
        <f t="shared" si="7"/>
        <v>632</v>
      </c>
      <c r="BG38" s="26">
        <f t="shared" si="10"/>
        <v>1</v>
      </c>
      <c r="BH38" s="26">
        <f t="shared" si="11"/>
        <v>1</v>
      </c>
      <c r="BI38" s="26">
        <f t="shared" si="12"/>
        <v>1</v>
      </c>
      <c r="BJ38" s="26">
        <f t="shared" si="13"/>
        <v>1</v>
      </c>
      <c r="BK38" s="26">
        <f t="shared" si="14"/>
        <v>1</v>
      </c>
      <c r="BL38" s="26"/>
      <c r="BM38" s="26">
        <f t="shared" si="15"/>
        <v>1</v>
      </c>
      <c r="BN38" s="26">
        <f t="shared" si="16"/>
        <v>1</v>
      </c>
      <c r="BO38" s="26">
        <f t="shared" si="17"/>
        <v>1</v>
      </c>
      <c r="BP38" s="26">
        <f t="shared" si="18"/>
        <v>1</v>
      </c>
      <c r="BQ38" s="26">
        <f t="shared" si="19"/>
        <v>1</v>
      </c>
      <c r="BR38" s="26"/>
      <c r="BS38" s="26">
        <f t="shared" si="20"/>
        <v>1</v>
      </c>
      <c r="BT38" s="26">
        <f t="shared" si="21"/>
        <v>1</v>
      </c>
      <c r="BU38" s="26">
        <f t="shared" si="22"/>
        <v>1</v>
      </c>
      <c r="BV38" s="26">
        <f t="shared" si="23"/>
        <v>1</v>
      </c>
      <c r="BW38" s="26">
        <f t="shared" si="24"/>
        <v>1</v>
      </c>
      <c r="BX38" s="26"/>
      <c r="BY38" s="26">
        <f t="shared" si="25"/>
        <v>1</v>
      </c>
      <c r="BZ38" s="26">
        <f t="shared" si="26"/>
        <v>1</v>
      </c>
      <c r="CA38" s="26">
        <f t="shared" si="27"/>
        <v>1</v>
      </c>
      <c r="CB38" s="26">
        <f t="shared" si="28"/>
        <v>1</v>
      </c>
      <c r="CC38" s="26">
        <f t="shared" si="29"/>
        <v>1</v>
      </c>
      <c r="CD38" s="26"/>
      <c r="CE38" s="26">
        <f t="shared" si="30"/>
        <v>1</v>
      </c>
      <c r="CF38" s="26">
        <f t="shared" si="31"/>
        <v>1</v>
      </c>
      <c r="CG38" s="26">
        <f t="shared" si="32"/>
        <v>1</v>
      </c>
      <c r="CH38" s="26">
        <f t="shared" si="33"/>
        <v>1</v>
      </c>
      <c r="CI38" s="26">
        <f t="shared" si="34"/>
        <v>1</v>
      </c>
      <c r="CJ38" s="26"/>
      <c r="CK38" s="26">
        <f t="shared" si="35"/>
        <v>1</v>
      </c>
      <c r="CL38" s="26">
        <f t="shared" si="36"/>
        <v>1</v>
      </c>
      <c r="CM38" s="26">
        <f t="shared" si="37"/>
        <v>1</v>
      </c>
      <c r="CN38" s="26">
        <f t="shared" si="38"/>
        <v>1</v>
      </c>
      <c r="CO38" s="26">
        <f t="shared" si="39"/>
        <v>1</v>
      </c>
    </row>
    <row r="39" spans="1:93" ht="18" customHeight="1" x14ac:dyDescent="0.25">
      <c r="A39" s="13" t="s">
        <v>9</v>
      </c>
      <c r="B39" s="13" t="s">
        <v>10</v>
      </c>
      <c r="C39" s="13" t="s">
        <v>68</v>
      </c>
      <c r="D39" s="13" t="s">
        <v>48</v>
      </c>
      <c r="E39" s="13" t="s">
        <v>69</v>
      </c>
      <c r="F39" s="13" t="s">
        <v>28</v>
      </c>
      <c r="G39" s="13" t="s">
        <v>70</v>
      </c>
      <c r="H39" s="13" t="s">
        <v>13</v>
      </c>
      <c r="I39" s="13" t="s">
        <v>14</v>
      </c>
      <c r="J39" s="14">
        <f>+'Select Tuition Changes'!Y44</f>
        <v>0</v>
      </c>
      <c r="K39" s="14">
        <f>+'Select Tuition Changes'!Z44</f>
        <v>0</v>
      </c>
      <c r="L39" s="14">
        <f>+'Select Tuition Changes'!AA44</f>
        <v>0</v>
      </c>
      <c r="M39" s="14">
        <f>+'Select Tuition Changes'!AB44</f>
        <v>0</v>
      </c>
      <c r="N39" s="14">
        <f>+'Select Tuition Changes'!AC44</f>
        <v>0</v>
      </c>
      <c r="O39" s="14"/>
      <c r="P39" s="19">
        <v>0.03</v>
      </c>
      <c r="Q39" s="24">
        <f>+'Select Tuition Changes'!AE44-'Tuition Calculations'!AL39</f>
        <v>28372</v>
      </c>
      <c r="R39" s="24">
        <f>+'Select Tuition Changes'!AF44-'Tuition Calculations'!AM39</f>
        <v>28372</v>
      </c>
      <c r="S39" s="24">
        <f>+'Select Tuition Changes'!AG44-'Tuition Calculations'!AN39</f>
        <v>28372</v>
      </c>
      <c r="T39" s="24">
        <f>+'Select Tuition Changes'!AH44-'Tuition Calculations'!AO39</f>
        <v>28372</v>
      </c>
      <c r="U39" s="24">
        <f>+'Select Tuition Changes'!AI44-'Tuition Calculations'!AP39</f>
        <v>28372</v>
      </c>
      <c r="V39" s="24">
        <f>+'Select Tuition Changes'!AJ44-'Tuition Calculations'!AQ39</f>
        <v>28372</v>
      </c>
      <c r="W39" s="24"/>
      <c r="X39" s="24">
        <f t="shared" ref="X39:AC39" si="115">+Q39</f>
        <v>28372</v>
      </c>
      <c r="Y39" s="24">
        <f t="shared" si="115"/>
        <v>28372</v>
      </c>
      <c r="Z39" s="24">
        <f t="shared" si="115"/>
        <v>28372</v>
      </c>
      <c r="AA39" s="24">
        <f t="shared" si="115"/>
        <v>28372</v>
      </c>
      <c r="AB39" s="24">
        <f t="shared" si="115"/>
        <v>28372</v>
      </c>
      <c r="AC39" s="24">
        <f t="shared" si="115"/>
        <v>28372</v>
      </c>
      <c r="AD39" s="24"/>
      <c r="AE39" s="24">
        <f t="shared" si="41"/>
        <v>0</v>
      </c>
      <c r="AF39" s="20">
        <f t="shared" si="45"/>
        <v>0</v>
      </c>
      <c r="AG39" s="20">
        <f t="shared" si="46"/>
        <v>0</v>
      </c>
      <c r="AH39" s="20">
        <f t="shared" si="47"/>
        <v>0</v>
      </c>
      <c r="AI39" s="20">
        <f t="shared" si="48"/>
        <v>0</v>
      </c>
      <c r="AJ39" s="20">
        <f t="shared" si="49"/>
        <v>0</v>
      </c>
      <c r="AL39" s="20">
        <f>ROUND($P39*'Select Tuition Changes'!AE44,0)</f>
        <v>878</v>
      </c>
      <c r="AM39" s="20">
        <f>ROUND($P39*'Select Tuition Changes'!AF44,0)</f>
        <v>878</v>
      </c>
      <c r="AN39" s="20">
        <f>ROUND($P39*'Select Tuition Changes'!AG44,0)</f>
        <v>878</v>
      </c>
      <c r="AO39" s="20">
        <f>ROUND($P39*'Select Tuition Changes'!AH44,0)</f>
        <v>878</v>
      </c>
      <c r="AP39" s="20">
        <f>ROUND($P39*'Select Tuition Changes'!AI44,0)</f>
        <v>878</v>
      </c>
      <c r="AQ39" s="20">
        <f>ROUND($P39*'Select Tuition Changes'!AJ44,0)</f>
        <v>878</v>
      </c>
      <c r="AS39" s="24">
        <f t="shared" ref="AS39:AX39" si="116">+AL39</f>
        <v>878</v>
      </c>
      <c r="AT39" s="24">
        <f t="shared" si="116"/>
        <v>878</v>
      </c>
      <c r="AU39" s="24">
        <f t="shared" si="116"/>
        <v>878</v>
      </c>
      <c r="AV39" s="24">
        <f t="shared" si="116"/>
        <v>878</v>
      </c>
      <c r="AW39" s="24">
        <f t="shared" si="116"/>
        <v>878</v>
      </c>
      <c r="AX39" s="24">
        <f t="shared" si="116"/>
        <v>878</v>
      </c>
      <c r="AZ39" s="24">
        <f t="shared" si="43"/>
        <v>0</v>
      </c>
      <c r="BA39" s="20">
        <f t="shared" si="3"/>
        <v>0</v>
      </c>
      <c r="BB39" s="20">
        <f t="shared" si="4"/>
        <v>0</v>
      </c>
      <c r="BC39" s="20">
        <f t="shared" si="5"/>
        <v>0</v>
      </c>
      <c r="BD39" s="20">
        <f t="shared" si="6"/>
        <v>0</v>
      </c>
      <c r="BE39" s="20">
        <f t="shared" si="7"/>
        <v>0</v>
      </c>
      <c r="BG39" s="26">
        <f t="shared" si="10"/>
        <v>1</v>
      </c>
      <c r="BH39" s="26">
        <f t="shared" si="11"/>
        <v>1</v>
      </c>
      <c r="BI39" s="26">
        <f t="shared" si="12"/>
        <v>1</v>
      </c>
      <c r="BJ39" s="26">
        <f t="shared" si="13"/>
        <v>1</v>
      </c>
      <c r="BK39" s="26">
        <f t="shared" si="14"/>
        <v>1</v>
      </c>
      <c r="BL39" s="26"/>
      <c r="BM39" s="26">
        <f t="shared" si="15"/>
        <v>1</v>
      </c>
      <c r="BN39" s="26">
        <f t="shared" si="16"/>
        <v>1</v>
      </c>
      <c r="BO39" s="26">
        <f t="shared" si="17"/>
        <v>1</v>
      </c>
      <c r="BP39" s="26">
        <f t="shared" si="18"/>
        <v>1</v>
      </c>
      <c r="BQ39" s="26">
        <f t="shared" si="19"/>
        <v>1</v>
      </c>
      <c r="BR39" s="26"/>
      <c r="BS39" s="26">
        <f t="shared" si="20"/>
        <v>0</v>
      </c>
      <c r="BT39" s="26">
        <f t="shared" si="21"/>
        <v>0</v>
      </c>
      <c r="BU39" s="26">
        <f t="shared" si="22"/>
        <v>0</v>
      </c>
      <c r="BV39" s="26">
        <f t="shared" si="23"/>
        <v>0</v>
      </c>
      <c r="BW39" s="26">
        <f t="shared" si="24"/>
        <v>0</v>
      </c>
      <c r="BX39" s="26"/>
      <c r="BY39" s="26">
        <f t="shared" si="25"/>
        <v>1</v>
      </c>
      <c r="BZ39" s="26">
        <f t="shared" si="26"/>
        <v>1</v>
      </c>
      <c r="CA39" s="26">
        <f t="shared" si="27"/>
        <v>1</v>
      </c>
      <c r="CB39" s="26">
        <f t="shared" si="28"/>
        <v>1</v>
      </c>
      <c r="CC39" s="26">
        <f t="shared" si="29"/>
        <v>1</v>
      </c>
      <c r="CD39" s="26"/>
      <c r="CE39" s="26">
        <f t="shared" si="30"/>
        <v>1</v>
      </c>
      <c r="CF39" s="26">
        <f t="shared" si="31"/>
        <v>1</v>
      </c>
      <c r="CG39" s="26">
        <f t="shared" si="32"/>
        <v>1</v>
      </c>
      <c r="CH39" s="26">
        <f t="shared" si="33"/>
        <v>1</v>
      </c>
      <c r="CI39" s="26">
        <f t="shared" si="34"/>
        <v>1</v>
      </c>
      <c r="CJ39" s="26"/>
      <c r="CK39" s="26">
        <f t="shared" si="35"/>
        <v>0</v>
      </c>
      <c r="CL39" s="26">
        <f t="shared" si="36"/>
        <v>0</v>
      </c>
      <c r="CM39" s="26">
        <f t="shared" si="37"/>
        <v>0</v>
      </c>
      <c r="CN39" s="26">
        <f t="shared" si="38"/>
        <v>0</v>
      </c>
      <c r="CO39" s="26">
        <f t="shared" si="39"/>
        <v>0</v>
      </c>
    </row>
    <row r="40" spans="1:93" ht="18" customHeight="1" x14ac:dyDescent="0.25">
      <c r="A40" s="13" t="s">
        <v>9</v>
      </c>
      <c r="B40" s="13" t="s">
        <v>10</v>
      </c>
      <c r="C40" s="13" t="s">
        <v>68</v>
      </c>
      <c r="D40" s="13" t="s">
        <v>48</v>
      </c>
      <c r="E40" s="13" t="s">
        <v>69</v>
      </c>
      <c r="F40" s="13" t="s">
        <v>28</v>
      </c>
      <c r="G40" s="13" t="s">
        <v>70</v>
      </c>
      <c r="H40" s="13" t="s">
        <v>15</v>
      </c>
      <c r="I40" s="13" t="s">
        <v>16</v>
      </c>
      <c r="J40" s="14">
        <f>+'Select Tuition Changes'!Y45</f>
        <v>0</v>
      </c>
      <c r="K40" s="14">
        <f>+'Select Tuition Changes'!Z45</f>
        <v>0</v>
      </c>
      <c r="L40" s="14">
        <f>+'Select Tuition Changes'!AA45</f>
        <v>0</v>
      </c>
      <c r="M40" s="14">
        <f>+'Select Tuition Changes'!AB45</f>
        <v>0</v>
      </c>
      <c r="N40" s="14">
        <f>+'Select Tuition Changes'!AC45</f>
        <v>0</v>
      </c>
      <c r="O40" s="14"/>
      <c r="P40" s="19">
        <v>3.5000000000000003E-2</v>
      </c>
      <c r="Q40" s="24">
        <f>+'Select Tuition Changes'!AE45-'Tuition Calculations'!AL40</f>
        <v>41578</v>
      </c>
      <c r="R40" s="24">
        <f>+'Select Tuition Changes'!AF45-'Tuition Calculations'!AM40</f>
        <v>41578</v>
      </c>
      <c r="S40" s="24">
        <f>+'Select Tuition Changes'!AG45-'Tuition Calculations'!AN40</f>
        <v>41578</v>
      </c>
      <c r="T40" s="24">
        <f>+'Select Tuition Changes'!AH45-'Tuition Calculations'!AO40</f>
        <v>41578</v>
      </c>
      <c r="U40" s="24">
        <f>+'Select Tuition Changes'!AI45-'Tuition Calculations'!AP40</f>
        <v>41578</v>
      </c>
      <c r="V40" s="24">
        <f>+'Select Tuition Changes'!AJ45-'Tuition Calculations'!AQ40</f>
        <v>41578</v>
      </c>
      <c r="W40" s="24"/>
      <c r="X40" s="24">
        <f t="shared" ref="X40:AC40" si="117">+Q39</f>
        <v>28372</v>
      </c>
      <c r="Y40" s="24">
        <f t="shared" si="117"/>
        <v>28372</v>
      </c>
      <c r="Z40" s="24">
        <f t="shared" si="117"/>
        <v>28372</v>
      </c>
      <c r="AA40" s="24">
        <f t="shared" si="117"/>
        <v>28372</v>
      </c>
      <c r="AB40" s="24">
        <f t="shared" si="117"/>
        <v>28372</v>
      </c>
      <c r="AC40" s="24">
        <f t="shared" si="117"/>
        <v>28372</v>
      </c>
      <c r="AD40" s="24"/>
      <c r="AE40" s="24">
        <f t="shared" si="41"/>
        <v>13206</v>
      </c>
      <c r="AF40" s="20">
        <f t="shared" si="45"/>
        <v>13206</v>
      </c>
      <c r="AG40" s="20">
        <f t="shared" si="46"/>
        <v>13206</v>
      </c>
      <c r="AH40" s="20">
        <f t="shared" si="47"/>
        <v>13206</v>
      </c>
      <c r="AI40" s="20">
        <f t="shared" si="48"/>
        <v>13206</v>
      </c>
      <c r="AJ40" s="20">
        <f t="shared" si="49"/>
        <v>13206</v>
      </c>
      <c r="AL40" s="20">
        <f>ROUND($P40*'Select Tuition Changes'!AE45,0)</f>
        <v>1508</v>
      </c>
      <c r="AM40" s="20">
        <f>ROUND($P40*'Select Tuition Changes'!AF45,0)</f>
        <v>1508</v>
      </c>
      <c r="AN40" s="20">
        <f>ROUND($P40*'Select Tuition Changes'!AG45,0)</f>
        <v>1508</v>
      </c>
      <c r="AO40" s="20">
        <f>ROUND($P40*'Select Tuition Changes'!AH45,0)</f>
        <v>1508</v>
      </c>
      <c r="AP40" s="20">
        <f>ROUND($P40*'Select Tuition Changes'!AI45,0)</f>
        <v>1508</v>
      </c>
      <c r="AQ40" s="20">
        <f>ROUND($P40*'Select Tuition Changes'!AJ45,0)</f>
        <v>1508</v>
      </c>
      <c r="AS40" s="24">
        <f t="shared" ref="AS40:AX40" si="118">+AL39</f>
        <v>878</v>
      </c>
      <c r="AT40" s="24">
        <f t="shared" si="118"/>
        <v>878</v>
      </c>
      <c r="AU40" s="24">
        <f t="shared" si="118"/>
        <v>878</v>
      </c>
      <c r="AV40" s="24">
        <f t="shared" si="118"/>
        <v>878</v>
      </c>
      <c r="AW40" s="24">
        <f t="shared" si="118"/>
        <v>878</v>
      </c>
      <c r="AX40" s="24">
        <f t="shared" si="118"/>
        <v>878</v>
      </c>
      <c r="AZ40" s="24">
        <f t="shared" si="43"/>
        <v>630</v>
      </c>
      <c r="BA40" s="20">
        <f t="shared" si="3"/>
        <v>630</v>
      </c>
      <c r="BB40" s="20">
        <f t="shared" si="4"/>
        <v>630</v>
      </c>
      <c r="BC40" s="20">
        <f t="shared" si="5"/>
        <v>630</v>
      </c>
      <c r="BD40" s="20">
        <f t="shared" si="6"/>
        <v>630</v>
      </c>
      <c r="BE40" s="20">
        <f t="shared" si="7"/>
        <v>630</v>
      </c>
      <c r="BG40" s="26">
        <f t="shared" si="10"/>
        <v>1</v>
      </c>
      <c r="BH40" s="26">
        <f t="shared" si="11"/>
        <v>1</v>
      </c>
      <c r="BI40" s="26">
        <f t="shared" si="12"/>
        <v>1</v>
      </c>
      <c r="BJ40" s="26">
        <f t="shared" si="13"/>
        <v>1</v>
      </c>
      <c r="BK40" s="26">
        <f t="shared" si="14"/>
        <v>1</v>
      </c>
      <c r="BL40" s="26"/>
      <c r="BM40" s="26">
        <f t="shared" si="15"/>
        <v>1</v>
      </c>
      <c r="BN40" s="26">
        <f t="shared" si="16"/>
        <v>1</v>
      </c>
      <c r="BO40" s="26">
        <f t="shared" si="17"/>
        <v>1</v>
      </c>
      <c r="BP40" s="26">
        <f t="shared" si="18"/>
        <v>1</v>
      </c>
      <c r="BQ40" s="26">
        <f t="shared" si="19"/>
        <v>1</v>
      </c>
      <c r="BR40" s="26"/>
      <c r="BS40" s="26">
        <f t="shared" si="20"/>
        <v>1</v>
      </c>
      <c r="BT40" s="26">
        <f t="shared" si="21"/>
        <v>1</v>
      </c>
      <c r="BU40" s="26">
        <f t="shared" si="22"/>
        <v>1</v>
      </c>
      <c r="BV40" s="26">
        <f t="shared" si="23"/>
        <v>1</v>
      </c>
      <c r="BW40" s="26">
        <f t="shared" si="24"/>
        <v>1</v>
      </c>
      <c r="BX40" s="26"/>
      <c r="BY40" s="26">
        <f t="shared" si="25"/>
        <v>1</v>
      </c>
      <c r="BZ40" s="26">
        <f t="shared" si="26"/>
        <v>1</v>
      </c>
      <c r="CA40" s="26">
        <f t="shared" si="27"/>
        <v>1</v>
      </c>
      <c r="CB40" s="26">
        <f t="shared" si="28"/>
        <v>1</v>
      </c>
      <c r="CC40" s="26">
        <f t="shared" si="29"/>
        <v>1</v>
      </c>
      <c r="CD40" s="26"/>
      <c r="CE40" s="26">
        <f t="shared" si="30"/>
        <v>1</v>
      </c>
      <c r="CF40" s="26">
        <f t="shared" si="31"/>
        <v>1</v>
      </c>
      <c r="CG40" s="26">
        <f t="shared" si="32"/>
        <v>1</v>
      </c>
      <c r="CH40" s="26">
        <f t="shared" si="33"/>
        <v>1</v>
      </c>
      <c r="CI40" s="26">
        <f t="shared" si="34"/>
        <v>1</v>
      </c>
      <c r="CJ40" s="26"/>
      <c r="CK40" s="26">
        <f t="shared" si="35"/>
        <v>1</v>
      </c>
      <c r="CL40" s="26">
        <f t="shared" si="36"/>
        <v>1</v>
      </c>
      <c r="CM40" s="26">
        <f t="shared" si="37"/>
        <v>1</v>
      </c>
      <c r="CN40" s="26">
        <f t="shared" si="38"/>
        <v>1</v>
      </c>
      <c r="CO40" s="26">
        <f t="shared" si="39"/>
        <v>1</v>
      </c>
    </row>
    <row r="41" spans="1:93" ht="18" customHeight="1" x14ac:dyDescent="0.25">
      <c r="A41" s="13" t="s">
        <v>9</v>
      </c>
      <c r="B41" s="13" t="s">
        <v>10</v>
      </c>
      <c r="C41" s="13" t="s">
        <v>68</v>
      </c>
      <c r="D41" s="13" t="s">
        <v>48</v>
      </c>
      <c r="E41" s="13" t="s">
        <v>69</v>
      </c>
      <c r="F41" s="13" t="s">
        <v>43</v>
      </c>
      <c r="G41" s="13" t="s">
        <v>71</v>
      </c>
      <c r="H41" s="13" t="s">
        <v>13</v>
      </c>
      <c r="I41" s="13" t="s">
        <v>14</v>
      </c>
      <c r="J41" s="14">
        <f>+'Select Tuition Changes'!Y46</f>
        <v>0</v>
      </c>
      <c r="K41" s="14">
        <f>+'Select Tuition Changes'!Z46</f>
        <v>0</v>
      </c>
      <c r="L41" s="14">
        <f>+'Select Tuition Changes'!AA46</f>
        <v>0</v>
      </c>
      <c r="M41" s="14">
        <f>+'Select Tuition Changes'!AB46</f>
        <v>0</v>
      </c>
      <c r="N41" s="14">
        <f>+'Select Tuition Changes'!AC46</f>
        <v>0</v>
      </c>
      <c r="O41" s="14"/>
      <c r="P41" s="19">
        <v>0.03</v>
      </c>
      <c r="Q41" s="24">
        <f>+'Select Tuition Changes'!AE46-'Tuition Calculations'!AL41</f>
        <v>27019</v>
      </c>
      <c r="R41" s="24">
        <f>+'Select Tuition Changes'!AF46-'Tuition Calculations'!AM41</f>
        <v>27019</v>
      </c>
      <c r="S41" s="24">
        <f>+'Select Tuition Changes'!AG46-'Tuition Calculations'!AN41</f>
        <v>27019</v>
      </c>
      <c r="T41" s="24">
        <f>+'Select Tuition Changes'!AH46-'Tuition Calculations'!AO41</f>
        <v>27019</v>
      </c>
      <c r="U41" s="24">
        <f>+'Select Tuition Changes'!AI46-'Tuition Calculations'!AP41</f>
        <v>27019</v>
      </c>
      <c r="V41" s="24">
        <f>+'Select Tuition Changes'!AJ46-'Tuition Calculations'!AQ41</f>
        <v>27019</v>
      </c>
      <c r="W41" s="24"/>
      <c r="X41" s="24">
        <f t="shared" ref="X41:AC41" si="119">+Q41</f>
        <v>27019</v>
      </c>
      <c r="Y41" s="24">
        <f t="shared" si="119"/>
        <v>27019</v>
      </c>
      <c r="Z41" s="24">
        <f t="shared" si="119"/>
        <v>27019</v>
      </c>
      <c r="AA41" s="24">
        <f t="shared" si="119"/>
        <v>27019</v>
      </c>
      <c r="AB41" s="24">
        <f t="shared" si="119"/>
        <v>27019</v>
      </c>
      <c r="AC41" s="24">
        <f t="shared" si="119"/>
        <v>27019</v>
      </c>
      <c r="AD41" s="24"/>
      <c r="AE41" s="24">
        <f t="shared" si="41"/>
        <v>0</v>
      </c>
      <c r="AF41" s="20">
        <f t="shared" si="45"/>
        <v>0</v>
      </c>
      <c r="AG41" s="20">
        <f t="shared" si="46"/>
        <v>0</v>
      </c>
      <c r="AH41" s="20">
        <f t="shared" si="47"/>
        <v>0</v>
      </c>
      <c r="AI41" s="20">
        <f t="shared" si="48"/>
        <v>0</v>
      </c>
      <c r="AJ41" s="20">
        <f t="shared" si="49"/>
        <v>0</v>
      </c>
      <c r="AL41" s="20">
        <f>ROUND($P41*'Select Tuition Changes'!AE46,0)</f>
        <v>836</v>
      </c>
      <c r="AM41" s="20">
        <f>ROUND($P41*'Select Tuition Changes'!AF46,0)</f>
        <v>836</v>
      </c>
      <c r="AN41" s="20">
        <f>ROUND($P41*'Select Tuition Changes'!AG46,0)</f>
        <v>836</v>
      </c>
      <c r="AO41" s="20">
        <f>ROUND($P41*'Select Tuition Changes'!AH46,0)</f>
        <v>836</v>
      </c>
      <c r="AP41" s="20">
        <f>ROUND($P41*'Select Tuition Changes'!AI46,0)</f>
        <v>836</v>
      </c>
      <c r="AQ41" s="20">
        <f>ROUND($P41*'Select Tuition Changes'!AJ46,0)</f>
        <v>836</v>
      </c>
      <c r="AS41" s="24">
        <f t="shared" ref="AS41:AX41" si="120">+AL41</f>
        <v>836</v>
      </c>
      <c r="AT41" s="24">
        <f t="shared" si="120"/>
        <v>836</v>
      </c>
      <c r="AU41" s="24">
        <f t="shared" si="120"/>
        <v>836</v>
      </c>
      <c r="AV41" s="24">
        <f t="shared" si="120"/>
        <v>836</v>
      </c>
      <c r="AW41" s="24">
        <f t="shared" si="120"/>
        <v>836</v>
      </c>
      <c r="AX41" s="24">
        <f t="shared" si="120"/>
        <v>836</v>
      </c>
      <c r="AZ41" s="24">
        <f t="shared" si="43"/>
        <v>0</v>
      </c>
      <c r="BA41" s="20">
        <f t="shared" si="3"/>
        <v>0</v>
      </c>
      <c r="BB41" s="20">
        <f t="shared" si="4"/>
        <v>0</v>
      </c>
      <c r="BC41" s="20">
        <f t="shared" si="5"/>
        <v>0</v>
      </c>
      <c r="BD41" s="20">
        <f t="shared" si="6"/>
        <v>0</v>
      </c>
      <c r="BE41" s="20">
        <f t="shared" si="7"/>
        <v>0</v>
      </c>
      <c r="BG41" s="26">
        <f t="shared" si="10"/>
        <v>1</v>
      </c>
      <c r="BH41" s="26">
        <f t="shared" si="11"/>
        <v>1</v>
      </c>
      <c r="BI41" s="26">
        <f t="shared" si="12"/>
        <v>1</v>
      </c>
      <c r="BJ41" s="26">
        <f t="shared" si="13"/>
        <v>1</v>
      </c>
      <c r="BK41" s="26">
        <f t="shared" si="14"/>
        <v>1</v>
      </c>
      <c r="BL41" s="26"/>
      <c r="BM41" s="26">
        <f t="shared" si="15"/>
        <v>1</v>
      </c>
      <c r="BN41" s="26">
        <f t="shared" si="16"/>
        <v>1</v>
      </c>
      <c r="BO41" s="26">
        <f t="shared" si="17"/>
        <v>1</v>
      </c>
      <c r="BP41" s="26">
        <f t="shared" si="18"/>
        <v>1</v>
      </c>
      <c r="BQ41" s="26">
        <f t="shared" si="19"/>
        <v>1</v>
      </c>
      <c r="BR41" s="26"/>
      <c r="BS41" s="26">
        <f t="shared" si="20"/>
        <v>0</v>
      </c>
      <c r="BT41" s="26">
        <f t="shared" si="21"/>
        <v>0</v>
      </c>
      <c r="BU41" s="26">
        <f t="shared" si="22"/>
        <v>0</v>
      </c>
      <c r="BV41" s="26">
        <f t="shared" si="23"/>
        <v>0</v>
      </c>
      <c r="BW41" s="26">
        <f t="shared" si="24"/>
        <v>0</v>
      </c>
      <c r="BX41" s="26"/>
      <c r="BY41" s="26">
        <f t="shared" si="25"/>
        <v>1</v>
      </c>
      <c r="BZ41" s="26">
        <f t="shared" si="26"/>
        <v>1</v>
      </c>
      <c r="CA41" s="26">
        <f t="shared" si="27"/>
        <v>1</v>
      </c>
      <c r="CB41" s="26">
        <f t="shared" si="28"/>
        <v>1</v>
      </c>
      <c r="CC41" s="26">
        <f t="shared" si="29"/>
        <v>1</v>
      </c>
      <c r="CD41" s="26"/>
      <c r="CE41" s="26">
        <f t="shared" si="30"/>
        <v>1</v>
      </c>
      <c r="CF41" s="26">
        <f t="shared" si="31"/>
        <v>1</v>
      </c>
      <c r="CG41" s="26">
        <f t="shared" si="32"/>
        <v>1</v>
      </c>
      <c r="CH41" s="26">
        <f t="shared" si="33"/>
        <v>1</v>
      </c>
      <c r="CI41" s="26">
        <f t="shared" si="34"/>
        <v>1</v>
      </c>
      <c r="CJ41" s="26"/>
      <c r="CK41" s="26">
        <f t="shared" si="35"/>
        <v>0</v>
      </c>
      <c r="CL41" s="26">
        <f t="shared" si="36"/>
        <v>0</v>
      </c>
      <c r="CM41" s="26">
        <f t="shared" si="37"/>
        <v>0</v>
      </c>
      <c r="CN41" s="26">
        <f t="shared" si="38"/>
        <v>0</v>
      </c>
      <c r="CO41" s="26">
        <f t="shared" si="39"/>
        <v>0</v>
      </c>
    </row>
    <row r="42" spans="1:93" ht="18" customHeight="1" x14ac:dyDescent="0.25">
      <c r="A42" s="13" t="s">
        <v>9</v>
      </c>
      <c r="B42" s="13" t="s">
        <v>10</v>
      </c>
      <c r="C42" s="13" t="s">
        <v>68</v>
      </c>
      <c r="D42" s="13" t="s">
        <v>48</v>
      </c>
      <c r="E42" s="13" t="s">
        <v>69</v>
      </c>
      <c r="F42" s="13" t="s">
        <v>43</v>
      </c>
      <c r="G42" s="13" t="s">
        <v>71</v>
      </c>
      <c r="H42" s="13" t="s">
        <v>15</v>
      </c>
      <c r="I42" s="13" t="s">
        <v>16</v>
      </c>
      <c r="J42" s="14">
        <f>+'Select Tuition Changes'!Y47</f>
        <v>0</v>
      </c>
      <c r="K42" s="14">
        <f>+'Select Tuition Changes'!Z47</f>
        <v>0</v>
      </c>
      <c r="L42" s="14">
        <f>+'Select Tuition Changes'!AA47</f>
        <v>0</v>
      </c>
      <c r="M42" s="14">
        <f>+'Select Tuition Changes'!AB47</f>
        <v>0</v>
      </c>
      <c r="N42" s="14">
        <f>+'Select Tuition Changes'!AC47</f>
        <v>0</v>
      </c>
      <c r="O42" s="14"/>
      <c r="P42" s="19">
        <v>3.5000000000000003E-2</v>
      </c>
      <c r="Q42" s="24">
        <f>+'Select Tuition Changes'!AE47-'Tuition Calculations'!AL42</f>
        <v>39601</v>
      </c>
      <c r="R42" s="24">
        <f>+'Select Tuition Changes'!AF47-'Tuition Calculations'!AM42</f>
        <v>39601</v>
      </c>
      <c r="S42" s="24">
        <f>+'Select Tuition Changes'!AG47-'Tuition Calculations'!AN42</f>
        <v>39601</v>
      </c>
      <c r="T42" s="24">
        <f>+'Select Tuition Changes'!AH47-'Tuition Calculations'!AO42</f>
        <v>39601</v>
      </c>
      <c r="U42" s="24">
        <f>+'Select Tuition Changes'!AI47-'Tuition Calculations'!AP42</f>
        <v>39601</v>
      </c>
      <c r="V42" s="24">
        <f>+'Select Tuition Changes'!AJ47-'Tuition Calculations'!AQ42</f>
        <v>39601</v>
      </c>
      <c r="W42" s="24"/>
      <c r="X42" s="24">
        <f t="shared" ref="X42:AC42" si="121">+Q41</f>
        <v>27019</v>
      </c>
      <c r="Y42" s="24">
        <f t="shared" si="121"/>
        <v>27019</v>
      </c>
      <c r="Z42" s="24">
        <f t="shared" si="121"/>
        <v>27019</v>
      </c>
      <c r="AA42" s="24">
        <f t="shared" si="121"/>
        <v>27019</v>
      </c>
      <c r="AB42" s="24">
        <f t="shared" si="121"/>
        <v>27019</v>
      </c>
      <c r="AC42" s="24">
        <f t="shared" si="121"/>
        <v>27019</v>
      </c>
      <c r="AD42" s="24"/>
      <c r="AE42" s="24">
        <f t="shared" si="41"/>
        <v>12582</v>
      </c>
      <c r="AF42" s="20">
        <f t="shared" si="45"/>
        <v>12582</v>
      </c>
      <c r="AG42" s="20">
        <f t="shared" si="46"/>
        <v>12582</v>
      </c>
      <c r="AH42" s="20">
        <f t="shared" si="47"/>
        <v>12582</v>
      </c>
      <c r="AI42" s="20">
        <f t="shared" si="48"/>
        <v>12582</v>
      </c>
      <c r="AJ42" s="20">
        <f t="shared" si="49"/>
        <v>12582</v>
      </c>
      <c r="AL42" s="20">
        <f>ROUND($P42*'Select Tuition Changes'!AE47,0)</f>
        <v>1436</v>
      </c>
      <c r="AM42" s="20">
        <f>ROUND($P42*'Select Tuition Changes'!AF47,0)</f>
        <v>1436</v>
      </c>
      <c r="AN42" s="20">
        <f>ROUND($P42*'Select Tuition Changes'!AG47,0)</f>
        <v>1436</v>
      </c>
      <c r="AO42" s="20">
        <f>ROUND($P42*'Select Tuition Changes'!AH47,0)</f>
        <v>1436</v>
      </c>
      <c r="AP42" s="20">
        <f>ROUND($P42*'Select Tuition Changes'!AI47,0)</f>
        <v>1436</v>
      </c>
      <c r="AQ42" s="20">
        <f>ROUND($P42*'Select Tuition Changes'!AJ47,0)</f>
        <v>1436</v>
      </c>
      <c r="AS42" s="24">
        <f t="shared" ref="AS42:AX42" si="122">+AL41</f>
        <v>836</v>
      </c>
      <c r="AT42" s="24">
        <f t="shared" si="122"/>
        <v>836</v>
      </c>
      <c r="AU42" s="24">
        <f t="shared" si="122"/>
        <v>836</v>
      </c>
      <c r="AV42" s="24">
        <f t="shared" si="122"/>
        <v>836</v>
      </c>
      <c r="AW42" s="24">
        <f t="shared" si="122"/>
        <v>836</v>
      </c>
      <c r="AX42" s="24">
        <f t="shared" si="122"/>
        <v>836</v>
      </c>
      <c r="AZ42" s="24">
        <f t="shared" si="43"/>
        <v>600</v>
      </c>
      <c r="BA42" s="20">
        <f t="shared" si="3"/>
        <v>600</v>
      </c>
      <c r="BB42" s="20">
        <f t="shared" si="4"/>
        <v>600</v>
      </c>
      <c r="BC42" s="20">
        <f t="shared" si="5"/>
        <v>600</v>
      </c>
      <c r="BD42" s="20">
        <f t="shared" si="6"/>
        <v>600</v>
      </c>
      <c r="BE42" s="20">
        <f t="shared" si="7"/>
        <v>600</v>
      </c>
      <c r="BG42" s="26">
        <f t="shared" si="10"/>
        <v>1</v>
      </c>
      <c r="BH42" s="26">
        <f t="shared" si="11"/>
        <v>1</v>
      </c>
      <c r="BI42" s="26">
        <f t="shared" si="12"/>
        <v>1</v>
      </c>
      <c r="BJ42" s="26">
        <f t="shared" si="13"/>
        <v>1</v>
      </c>
      <c r="BK42" s="26">
        <f t="shared" si="14"/>
        <v>1</v>
      </c>
      <c r="BL42" s="26"/>
      <c r="BM42" s="26">
        <f t="shared" si="15"/>
        <v>1</v>
      </c>
      <c r="BN42" s="26">
        <f t="shared" si="16"/>
        <v>1</v>
      </c>
      <c r="BO42" s="26">
        <f t="shared" si="17"/>
        <v>1</v>
      </c>
      <c r="BP42" s="26">
        <f t="shared" si="18"/>
        <v>1</v>
      </c>
      <c r="BQ42" s="26">
        <f t="shared" si="19"/>
        <v>1</v>
      </c>
      <c r="BR42" s="26"/>
      <c r="BS42" s="26">
        <f t="shared" si="20"/>
        <v>1</v>
      </c>
      <c r="BT42" s="26">
        <f t="shared" si="21"/>
        <v>1</v>
      </c>
      <c r="BU42" s="26">
        <f t="shared" si="22"/>
        <v>1</v>
      </c>
      <c r="BV42" s="26">
        <f t="shared" si="23"/>
        <v>1</v>
      </c>
      <c r="BW42" s="26">
        <f t="shared" si="24"/>
        <v>1</v>
      </c>
      <c r="BX42" s="26"/>
      <c r="BY42" s="26">
        <f t="shared" si="25"/>
        <v>1</v>
      </c>
      <c r="BZ42" s="26">
        <f t="shared" si="26"/>
        <v>1</v>
      </c>
      <c r="CA42" s="26">
        <f t="shared" si="27"/>
        <v>1</v>
      </c>
      <c r="CB42" s="26">
        <f t="shared" si="28"/>
        <v>1</v>
      </c>
      <c r="CC42" s="26">
        <f t="shared" si="29"/>
        <v>1</v>
      </c>
      <c r="CD42" s="26"/>
      <c r="CE42" s="26">
        <f t="shared" si="30"/>
        <v>1</v>
      </c>
      <c r="CF42" s="26">
        <f t="shared" si="31"/>
        <v>1</v>
      </c>
      <c r="CG42" s="26">
        <f t="shared" si="32"/>
        <v>1</v>
      </c>
      <c r="CH42" s="26">
        <f t="shared" si="33"/>
        <v>1</v>
      </c>
      <c r="CI42" s="26">
        <f t="shared" si="34"/>
        <v>1</v>
      </c>
      <c r="CJ42" s="26"/>
      <c r="CK42" s="26">
        <f t="shared" si="35"/>
        <v>1</v>
      </c>
      <c r="CL42" s="26">
        <f t="shared" si="36"/>
        <v>1</v>
      </c>
      <c r="CM42" s="26">
        <f t="shared" si="37"/>
        <v>1</v>
      </c>
      <c r="CN42" s="26">
        <f t="shared" si="38"/>
        <v>1</v>
      </c>
      <c r="CO42" s="26">
        <f t="shared" si="39"/>
        <v>1</v>
      </c>
    </row>
    <row r="43" spans="1:93" ht="18" customHeight="1" x14ac:dyDescent="0.25">
      <c r="A43" s="13" t="s">
        <v>9</v>
      </c>
      <c r="B43" s="13" t="s">
        <v>10</v>
      </c>
      <c r="C43" s="13" t="s">
        <v>55</v>
      </c>
      <c r="D43" s="13" t="s">
        <v>72</v>
      </c>
      <c r="E43" s="13" t="s">
        <v>73</v>
      </c>
      <c r="F43" s="13" t="s">
        <v>51</v>
      </c>
      <c r="G43" s="13" t="s">
        <v>73</v>
      </c>
      <c r="H43" s="13" t="s">
        <v>13</v>
      </c>
      <c r="I43" s="13" t="s">
        <v>14</v>
      </c>
      <c r="J43" s="14">
        <f>+'Select Tuition Changes'!Y48</f>
        <v>0</v>
      </c>
      <c r="K43" s="14">
        <f>+'Select Tuition Changes'!Z48</f>
        <v>0</v>
      </c>
      <c r="L43" s="14">
        <f>+'Select Tuition Changes'!AA48</f>
        <v>0</v>
      </c>
      <c r="M43" s="14">
        <f>+'Select Tuition Changes'!AB48</f>
        <v>0</v>
      </c>
      <c r="N43" s="14">
        <f>+'Select Tuition Changes'!AC48</f>
        <v>0</v>
      </c>
      <c r="O43" s="14"/>
      <c r="P43" s="19">
        <v>0.03</v>
      </c>
      <c r="Q43" s="24">
        <f>+'Select Tuition Changes'!AE48-'Tuition Calculations'!AL43</f>
        <v>29964</v>
      </c>
      <c r="R43" s="24">
        <f>+'Select Tuition Changes'!AF48-'Tuition Calculations'!AM43</f>
        <v>29964</v>
      </c>
      <c r="S43" s="24">
        <f>+'Select Tuition Changes'!AG48-'Tuition Calculations'!AN43</f>
        <v>29964</v>
      </c>
      <c r="T43" s="24">
        <f>+'Select Tuition Changes'!AH48-'Tuition Calculations'!AO43</f>
        <v>29964</v>
      </c>
      <c r="U43" s="24">
        <f>+'Select Tuition Changes'!AI48-'Tuition Calculations'!AP43</f>
        <v>29964</v>
      </c>
      <c r="V43" s="24">
        <f>+'Select Tuition Changes'!AJ48-'Tuition Calculations'!AQ43</f>
        <v>29964</v>
      </c>
      <c r="W43" s="24"/>
      <c r="X43" s="24">
        <f t="shared" ref="X43:AC43" si="123">+Q43</f>
        <v>29964</v>
      </c>
      <c r="Y43" s="24">
        <f t="shared" si="123"/>
        <v>29964</v>
      </c>
      <c r="Z43" s="24">
        <f t="shared" si="123"/>
        <v>29964</v>
      </c>
      <c r="AA43" s="24">
        <f t="shared" si="123"/>
        <v>29964</v>
      </c>
      <c r="AB43" s="24">
        <f t="shared" si="123"/>
        <v>29964</v>
      </c>
      <c r="AC43" s="24">
        <f t="shared" si="123"/>
        <v>29964</v>
      </c>
      <c r="AD43" s="24"/>
      <c r="AE43" s="24">
        <f t="shared" si="41"/>
        <v>0</v>
      </c>
      <c r="AF43" s="20">
        <f t="shared" si="45"/>
        <v>0</v>
      </c>
      <c r="AG43" s="20">
        <f t="shared" si="46"/>
        <v>0</v>
      </c>
      <c r="AH43" s="20">
        <f t="shared" si="47"/>
        <v>0</v>
      </c>
      <c r="AI43" s="20">
        <f t="shared" si="48"/>
        <v>0</v>
      </c>
      <c r="AJ43" s="20">
        <f t="shared" si="49"/>
        <v>0</v>
      </c>
      <c r="AL43" s="20">
        <f>ROUND($P43*'Select Tuition Changes'!AE48,0)</f>
        <v>927</v>
      </c>
      <c r="AM43" s="20">
        <f>ROUND($P43*'Select Tuition Changes'!AF48,0)</f>
        <v>927</v>
      </c>
      <c r="AN43" s="20">
        <f>ROUND($P43*'Select Tuition Changes'!AG48,0)</f>
        <v>927</v>
      </c>
      <c r="AO43" s="20">
        <f>ROUND($P43*'Select Tuition Changes'!AH48,0)</f>
        <v>927</v>
      </c>
      <c r="AP43" s="20">
        <f>ROUND($P43*'Select Tuition Changes'!AI48,0)</f>
        <v>927</v>
      </c>
      <c r="AQ43" s="20">
        <f>ROUND($P43*'Select Tuition Changes'!AJ48,0)</f>
        <v>927</v>
      </c>
      <c r="AS43" s="24">
        <f t="shared" ref="AS43:AX43" si="124">+AL43</f>
        <v>927</v>
      </c>
      <c r="AT43" s="24">
        <f t="shared" si="124"/>
        <v>927</v>
      </c>
      <c r="AU43" s="24">
        <f t="shared" si="124"/>
        <v>927</v>
      </c>
      <c r="AV43" s="24">
        <f t="shared" si="124"/>
        <v>927</v>
      </c>
      <c r="AW43" s="24">
        <f t="shared" si="124"/>
        <v>927</v>
      </c>
      <c r="AX43" s="24">
        <f t="shared" si="124"/>
        <v>927</v>
      </c>
      <c r="AZ43" s="24">
        <f t="shared" si="43"/>
        <v>0</v>
      </c>
      <c r="BA43" s="20">
        <f t="shared" si="3"/>
        <v>0</v>
      </c>
      <c r="BB43" s="20">
        <f t="shared" si="4"/>
        <v>0</v>
      </c>
      <c r="BC43" s="20">
        <f t="shared" si="5"/>
        <v>0</v>
      </c>
      <c r="BD43" s="20">
        <f t="shared" si="6"/>
        <v>0</v>
      </c>
      <c r="BE43" s="20">
        <f t="shared" si="7"/>
        <v>0</v>
      </c>
      <c r="BG43" s="26">
        <f t="shared" si="10"/>
        <v>1</v>
      </c>
      <c r="BH43" s="26">
        <f t="shared" si="11"/>
        <v>1</v>
      </c>
      <c r="BI43" s="26">
        <f t="shared" si="12"/>
        <v>1</v>
      </c>
      <c r="BJ43" s="26">
        <f t="shared" si="13"/>
        <v>1</v>
      </c>
      <c r="BK43" s="26">
        <f t="shared" si="14"/>
        <v>1</v>
      </c>
      <c r="BL43" s="26"/>
      <c r="BM43" s="26">
        <f t="shared" si="15"/>
        <v>1</v>
      </c>
      <c r="BN43" s="26">
        <f t="shared" si="16"/>
        <v>1</v>
      </c>
      <c r="BO43" s="26">
        <f t="shared" si="17"/>
        <v>1</v>
      </c>
      <c r="BP43" s="26">
        <f t="shared" si="18"/>
        <v>1</v>
      </c>
      <c r="BQ43" s="26">
        <f t="shared" si="19"/>
        <v>1</v>
      </c>
      <c r="BR43" s="26"/>
      <c r="BS43" s="26">
        <f t="shared" si="20"/>
        <v>0</v>
      </c>
      <c r="BT43" s="26">
        <f t="shared" si="21"/>
        <v>0</v>
      </c>
      <c r="BU43" s="26">
        <f t="shared" si="22"/>
        <v>0</v>
      </c>
      <c r="BV43" s="26">
        <f t="shared" si="23"/>
        <v>0</v>
      </c>
      <c r="BW43" s="26">
        <f t="shared" si="24"/>
        <v>0</v>
      </c>
      <c r="BX43" s="26"/>
      <c r="BY43" s="26">
        <f t="shared" si="25"/>
        <v>1</v>
      </c>
      <c r="BZ43" s="26">
        <f t="shared" si="26"/>
        <v>1</v>
      </c>
      <c r="CA43" s="26">
        <f t="shared" si="27"/>
        <v>1</v>
      </c>
      <c r="CB43" s="26">
        <f t="shared" si="28"/>
        <v>1</v>
      </c>
      <c r="CC43" s="26">
        <f t="shared" si="29"/>
        <v>1</v>
      </c>
      <c r="CD43" s="26"/>
      <c r="CE43" s="26">
        <f t="shared" si="30"/>
        <v>1</v>
      </c>
      <c r="CF43" s="26">
        <f t="shared" si="31"/>
        <v>1</v>
      </c>
      <c r="CG43" s="26">
        <f t="shared" si="32"/>
        <v>1</v>
      </c>
      <c r="CH43" s="26">
        <f t="shared" si="33"/>
        <v>1</v>
      </c>
      <c r="CI43" s="26">
        <f t="shared" si="34"/>
        <v>1</v>
      </c>
      <c r="CJ43" s="26"/>
      <c r="CK43" s="26">
        <f t="shared" si="35"/>
        <v>0</v>
      </c>
      <c r="CL43" s="26">
        <f t="shared" si="36"/>
        <v>0</v>
      </c>
      <c r="CM43" s="26">
        <f t="shared" si="37"/>
        <v>0</v>
      </c>
      <c r="CN43" s="26">
        <f t="shared" si="38"/>
        <v>0</v>
      </c>
      <c r="CO43" s="26">
        <f t="shared" si="39"/>
        <v>0</v>
      </c>
    </row>
    <row r="44" spans="1:93" ht="18" customHeight="1" x14ac:dyDescent="0.25">
      <c r="A44" s="13" t="s">
        <v>9</v>
      </c>
      <c r="B44" s="13" t="s">
        <v>10</v>
      </c>
      <c r="C44" s="13" t="s">
        <v>55</v>
      </c>
      <c r="D44" s="13" t="s">
        <v>72</v>
      </c>
      <c r="E44" s="13" t="s">
        <v>73</v>
      </c>
      <c r="F44" s="13" t="s">
        <v>51</v>
      </c>
      <c r="G44" s="13" t="s">
        <v>73</v>
      </c>
      <c r="H44" s="13" t="s">
        <v>15</v>
      </c>
      <c r="I44" s="13" t="s">
        <v>16</v>
      </c>
      <c r="J44" s="14">
        <f>+'Select Tuition Changes'!Y49</f>
        <v>0</v>
      </c>
      <c r="K44" s="14">
        <f>+'Select Tuition Changes'!Z49</f>
        <v>0</v>
      </c>
      <c r="L44" s="14">
        <f>+'Select Tuition Changes'!AA49</f>
        <v>0</v>
      </c>
      <c r="M44" s="14">
        <f>+'Select Tuition Changes'!AB49</f>
        <v>0</v>
      </c>
      <c r="N44" s="14">
        <f>+'Select Tuition Changes'!AC49</f>
        <v>0</v>
      </c>
      <c r="O44" s="14"/>
      <c r="P44" s="19">
        <v>3.5000000000000003E-2</v>
      </c>
      <c r="Q44" s="24">
        <f>+'Select Tuition Changes'!AE49-'Tuition Calculations'!AL44</f>
        <v>42394</v>
      </c>
      <c r="R44" s="24">
        <f>+'Select Tuition Changes'!AF49-'Tuition Calculations'!AM44</f>
        <v>42394</v>
      </c>
      <c r="S44" s="24">
        <f>+'Select Tuition Changes'!AG49-'Tuition Calculations'!AN44</f>
        <v>42394</v>
      </c>
      <c r="T44" s="24">
        <f>+'Select Tuition Changes'!AH49-'Tuition Calculations'!AO44</f>
        <v>42394</v>
      </c>
      <c r="U44" s="24">
        <f>+'Select Tuition Changes'!AI49-'Tuition Calculations'!AP44</f>
        <v>42394</v>
      </c>
      <c r="V44" s="24">
        <f>+'Select Tuition Changes'!AJ49-'Tuition Calculations'!AQ44</f>
        <v>42394</v>
      </c>
      <c r="W44" s="24"/>
      <c r="X44" s="24">
        <f t="shared" ref="X44:AC44" si="125">+Q43</f>
        <v>29964</v>
      </c>
      <c r="Y44" s="24">
        <f t="shared" si="125"/>
        <v>29964</v>
      </c>
      <c r="Z44" s="24">
        <f t="shared" si="125"/>
        <v>29964</v>
      </c>
      <c r="AA44" s="24">
        <f t="shared" si="125"/>
        <v>29964</v>
      </c>
      <c r="AB44" s="24">
        <f t="shared" si="125"/>
        <v>29964</v>
      </c>
      <c r="AC44" s="24">
        <f t="shared" si="125"/>
        <v>29964</v>
      </c>
      <c r="AD44" s="24"/>
      <c r="AE44" s="24">
        <f t="shared" si="41"/>
        <v>12430</v>
      </c>
      <c r="AF44" s="20">
        <f t="shared" si="45"/>
        <v>12430</v>
      </c>
      <c r="AG44" s="20">
        <f t="shared" si="46"/>
        <v>12430</v>
      </c>
      <c r="AH44" s="20">
        <f t="shared" si="47"/>
        <v>12430</v>
      </c>
      <c r="AI44" s="20">
        <f t="shared" si="48"/>
        <v>12430</v>
      </c>
      <c r="AJ44" s="20">
        <f t="shared" si="49"/>
        <v>12430</v>
      </c>
      <c r="AL44" s="20">
        <f>ROUND($P44*'Select Tuition Changes'!AE49,0)</f>
        <v>1538</v>
      </c>
      <c r="AM44" s="20">
        <f>ROUND($P44*'Select Tuition Changes'!AF49,0)</f>
        <v>1538</v>
      </c>
      <c r="AN44" s="20">
        <f>ROUND($P44*'Select Tuition Changes'!AG49,0)</f>
        <v>1538</v>
      </c>
      <c r="AO44" s="20">
        <f>ROUND($P44*'Select Tuition Changes'!AH49,0)</f>
        <v>1538</v>
      </c>
      <c r="AP44" s="20">
        <f>ROUND($P44*'Select Tuition Changes'!AI49,0)</f>
        <v>1538</v>
      </c>
      <c r="AQ44" s="20">
        <f>ROUND($P44*'Select Tuition Changes'!AJ49,0)</f>
        <v>1538</v>
      </c>
      <c r="AS44" s="24">
        <f t="shared" ref="AS44:AX44" si="126">+AL43</f>
        <v>927</v>
      </c>
      <c r="AT44" s="24">
        <f t="shared" si="126"/>
        <v>927</v>
      </c>
      <c r="AU44" s="24">
        <f t="shared" si="126"/>
        <v>927</v>
      </c>
      <c r="AV44" s="24">
        <f t="shared" si="126"/>
        <v>927</v>
      </c>
      <c r="AW44" s="24">
        <f t="shared" si="126"/>
        <v>927</v>
      </c>
      <c r="AX44" s="24">
        <f t="shared" si="126"/>
        <v>927</v>
      </c>
      <c r="AZ44" s="24">
        <f t="shared" si="43"/>
        <v>611</v>
      </c>
      <c r="BA44" s="20">
        <f t="shared" si="3"/>
        <v>611</v>
      </c>
      <c r="BB44" s="20">
        <f t="shared" si="4"/>
        <v>611</v>
      </c>
      <c r="BC44" s="20">
        <f t="shared" si="5"/>
        <v>611</v>
      </c>
      <c r="BD44" s="20">
        <f t="shared" si="6"/>
        <v>611</v>
      </c>
      <c r="BE44" s="20">
        <f t="shared" si="7"/>
        <v>611</v>
      </c>
      <c r="BG44" s="26">
        <f t="shared" si="10"/>
        <v>1</v>
      </c>
      <c r="BH44" s="26">
        <f t="shared" si="11"/>
        <v>1</v>
      </c>
      <c r="BI44" s="26">
        <f t="shared" si="12"/>
        <v>1</v>
      </c>
      <c r="BJ44" s="26">
        <f t="shared" si="13"/>
        <v>1</v>
      </c>
      <c r="BK44" s="26">
        <f t="shared" si="14"/>
        <v>1</v>
      </c>
      <c r="BL44" s="26"/>
      <c r="BM44" s="26">
        <f t="shared" si="15"/>
        <v>1</v>
      </c>
      <c r="BN44" s="26">
        <f t="shared" si="16"/>
        <v>1</v>
      </c>
      <c r="BO44" s="26">
        <f t="shared" si="17"/>
        <v>1</v>
      </c>
      <c r="BP44" s="26">
        <f t="shared" si="18"/>
        <v>1</v>
      </c>
      <c r="BQ44" s="26">
        <f t="shared" si="19"/>
        <v>1</v>
      </c>
      <c r="BR44" s="26"/>
      <c r="BS44" s="26">
        <f t="shared" si="20"/>
        <v>1</v>
      </c>
      <c r="BT44" s="26">
        <f t="shared" si="21"/>
        <v>1</v>
      </c>
      <c r="BU44" s="26">
        <f t="shared" si="22"/>
        <v>1</v>
      </c>
      <c r="BV44" s="26">
        <f t="shared" si="23"/>
        <v>1</v>
      </c>
      <c r="BW44" s="26">
        <f t="shared" si="24"/>
        <v>1</v>
      </c>
      <c r="BX44" s="26"/>
      <c r="BY44" s="26">
        <f t="shared" si="25"/>
        <v>1</v>
      </c>
      <c r="BZ44" s="26">
        <f t="shared" si="26"/>
        <v>1</v>
      </c>
      <c r="CA44" s="26">
        <f t="shared" si="27"/>
        <v>1</v>
      </c>
      <c r="CB44" s="26">
        <f t="shared" si="28"/>
        <v>1</v>
      </c>
      <c r="CC44" s="26">
        <f t="shared" si="29"/>
        <v>1</v>
      </c>
      <c r="CD44" s="26"/>
      <c r="CE44" s="26">
        <f t="shared" si="30"/>
        <v>1</v>
      </c>
      <c r="CF44" s="26">
        <f t="shared" si="31"/>
        <v>1</v>
      </c>
      <c r="CG44" s="26">
        <f t="shared" si="32"/>
        <v>1</v>
      </c>
      <c r="CH44" s="26">
        <f t="shared" si="33"/>
        <v>1</v>
      </c>
      <c r="CI44" s="26">
        <f t="shared" si="34"/>
        <v>1</v>
      </c>
      <c r="CJ44" s="26"/>
      <c r="CK44" s="26">
        <f t="shared" si="35"/>
        <v>1</v>
      </c>
      <c r="CL44" s="26">
        <f t="shared" si="36"/>
        <v>1</v>
      </c>
      <c r="CM44" s="26">
        <f t="shared" si="37"/>
        <v>1</v>
      </c>
      <c r="CN44" s="26">
        <f t="shared" si="38"/>
        <v>1</v>
      </c>
      <c r="CO44" s="26">
        <f t="shared" si="39"/>
        <v>1</v>
      </c>
    </row>
    <row r="45" spans="1:93" ht="18" customHeight="1" x14ac:dyDescent="0.25">
      <c r="A45" s="13" t="s">
        <v>9</v>
      </c>
      <c r="B45" s="13" t="s">
        <v>10</v>
      </c>
      <c r="C45" s="13" t="s">
        <v>74</v>
      </c>
      <c r="D45" s="13" t="s">
        <v>41</v>
      </c>
      <c r="E45" s="13" t="s">
        <v>75</v>
      </c>
      <c r="F45" s="13" t="s">
        <v>76</v>
      </c>
      <c r="G45" s="13" t="s">
        <v>77</v>
      </c>
      <c r="H45" s="13" t="s">
        <v>13</v>
      </c>
      <c r="I45" s="13" t="s">
        <v>14</v>
      </c>
      <c r="J45" s="14">
        <f>+'Select Tuition Changes'!Y50</f>
        <v>0</v>
      </c>
      <c r="K45" s="14">
        <f>+'Select Tuition Changes'!Z50</f>
        <v>0</v>
      </c>
      <c r="L45" s="14">
        <f>+'Select Tuition Changes'!AA50</f>
        <v>0</v>
      </c>
      <c r="M45" s="14">
        <f>+'Select Tuition Changes'!AB50</f>
        <v>0</v>
      </c>
      <c r="N45" s="14">
        <f>+'Select Tuition Changes'!AC50</f>
        <v>0</v>
      </c>
      <c r="O45" s="14"/>
      <c r="P45" s="19">
        <v>0.03</v>
      </c>
      <c r="Q45" s="24">
        <f>+'Select Tuition Changes'!AE50-'Tuition Calculations'!AL45</f>
        <v>17352</v>
      </c>
      <c r="R45" s="24">
        <f>+'Select Tuition Changes'!AF50-'Tuition Calculations'!AM45</f>
        <v>17352</v>
      </c>
      <c r="S45" s="24">
        <f>+'Select Tuition Changes'!AG50-'Tuition Calculations'!AN45</f>
        <v>17352</v>
      </c>
      <c r="T45" s="24">
        <f>+'Select Tuition Changes'!AH50-'Tuition Calculations'!AO45</f>
        <v>17352</v>
      </c>
      <c r="U45" s="24">
        <f>+'Select Tuition Changes'!AI50-'Tuition Calculations'!AP45</f>
        <v>17352</v>
      </c>
      <c r="V45" s="24">
        <f>+'Select Tuition Changes'!AJ50-'Tuition Calculations'!AQ45</f>
        <v>17352</v>
      </c>
      <c r="W45" s="24"/>
      <c r="X45" s="24">
        <f t="shared" ref="X45:AC45" si="127">+Q45</f>
        <v>17352</v>
      </c>
      <c r="Y45" s="24">
        <f t="shared" si="127"/>
        <v>17352</v>
      </c>
      <c r="Z45" s="24">
        <f t="shared" si="127"/>
        <v>17352</v>
      </c>
      <c r="AA45" s="24">
        <f t="shared" si="127"/>
        <v>17352</v>
      </c>
      <c r="AB45" s="24">
        <f t="shared" si="127"/>
        <v>17352</v>
      </c>
      <c r="AC45" s="24">
        <f t="shared" si="127"/>
        <v>17352</v>
      </c>
      <c r="AD45" s="24"/>
      <c r="AE45" s="24">
        <f t="shared" si="41"/>
        <v>0</v>
      </c>
      <c r="AF45" s="20">
        <f t="shared" si="45"/>
        <v>0</v>
      </c>
      <c r="AG45" s="20">
        <f t="shared" si="46"/>
        <v>0</v>
      </c>
      <c r="AH45" s="20">
        <f t="shared" si="47"/>
        <v>0</v>
      </c>
      <c r="AI45" s="20">
        <f t="shared" si="48"/>
        <v>0</v>
      </c>
      <c r="AJ45" s="20">
        <f t="shared" si="49"/>
        <v>0</v>
      </c>
      <c r="AL45" s="20">
        <f>ROUND($P45*'Select Tuition Changes'!AE50,0)</f>
        <v>537</v>
      </c>
      <c r="AM45" s="20">
        <f>ROUND($P45*'Select Tuition Changes'!AF50,0)</f>
        <v>537</v>
      </c>
      <c r="AN45" s="20">
        <f>ROUND($P45*'Select Tuition Changes'!AG50,0)</f>
        <v>537</v>
      </c>
      <c r="AO45" s="20">
        <f>ROUND($P45*'Select Tuition Changes'!AH50,0)</f>
        <v>537</v>
      </c>
      <c r="AP45" s="20">
        <f>ROUND($P45*'Select Tuition Changes'!AI50,0)</f>
        <v>537</v>
      </c>
      <c r="AQ45" s="20">
        <f>ROUND($P45*'Select Tuition Changes'!AJ50,0)</f>
        <v>537</v>
      </c>
      <c r="AS45" s="24">
        <f t="shared" ref="AS45:AX45" si="128">+AL45</f>
        <v>537</v>
      </c>
      <c r="AT45" s="24">
        <f t="shared" si="128"/>
        <v>537</v>
      </c>
      <c r="AU45" s="24">
        <f t="shared" si="128"/>
        <v>537</v>
      </c>
      <c r="AV45" s="24">
        <f t="shared" si="128"/>
        <v>537</v>
      </c>
      <c r="AW45" s="24">
        <f t="shared" si="128"/>
        <v>537</v>
      </c>
      <c r="AX45" s="24">
        <f t="shared" si="128"/>
        <v>537</v>
      </c>
      <c r="AZ45" s="24">
        <f t="shared" si="43"/>
        <v>0</v>
      </c>
      <c r="BA45" s="20">
        <f t="shared" si="3"/>
        <v>0</v>
      </c>
      <c r="BB45" s="20">
        <f t="shared" si="4"/>
        <v>0</v>
      </c>
      <c r="BC45" s="20">
        <f t="shared" si="5"/>
        <v>0</v>
      </c>
      <c r="BD45" s="20">
        <f t="shared" si="6"/>
        <v>0</v>
      </c>
      <c r="BE45" s="20">
        <f t="shared" si="7"/>
        <v>0</v>
      </c>
      <c r="BG45" s="26">
        <f t="shared" si="10"/>
        <v>1</v>
      </c>
      <c r="BH45" s="26">
        <f t="shared" si="11"/>
        <v>1</v>
      </c>
      <c r="BI45" s="26">
        <f t="shared" si="12"/>
        <v>1</v>
      </c>
      <c r="BJ45" s="26">
        <f t="shared" si="13"/>
        <v>1</v>
      </c>
      <c r="BK45" s="26">
        <f t="shared" si="14"/>
        <v>1</v>
      </c>
      <c r="BL45" s="26"/>
      <c r="BM45" s="26">
        <f t="shared" si="15"/>
        <v>1</v>
      </c>
      <c r="BN45" s="26">
        <f t="shared" si="16"/>
        <v>1</v>
      </c>
      <c r="BO45" s="26">
        <f t="shared" si="17"/>
        <v>1</v>
      </c>
      <c r="BP45" s="26">
        <f t="shared" si="18"/>
        <v>1</v>
      </c>
      <c r="BQ45" s="26">
        <f t="shared" si="19"/>
        <v>1</v>
      </c>
      <c r="BR45" s="26"/>
      <c r="BS45" s="26">
        <f t="shared" si="20"/>
        <v>0</v>
      </c>
      <c r="BT45" s="26">
        <f t="shared" si="21"/>
        <v>0</v>
      </c>
      <c r="BU45" s="26">
        <f t="shared" si="22"/>
        <v>0</v>
      </c>
      <c r="BV45" s="26">
        <f t="shared" si="23"/>
        <v>0</v>
      </c>
      <c r="BW45" s="26">
        <f t="shared" si="24"/>
        <v>0</v>
      </c>
      <c r="BX45" s="26"/>
      <c r="BY45" s="26">
        <f t="shared" si="25"/>
        <v>1</v>
      </c>
      <c r="BZ45" s="26">
        <f t="shared" si="26"/>
        <v>1</v>
      </c>
      <c r="CA45" s="26">
        <f t="shared" si="27"/>
        <v>1</v>
      </c>
      <c r="CB45" s="26">
        <f t="shared" si="28"/>
        <v>1</v>
      </c>
      <c r="CC45" s="26">
        <f t="shared" si="29"/>
        <v>1</v>
      </c>
      <c r="CD45" s="26"/>
      <c r="CE45" s="26">
        <f t="shared" si="30"/>
        <v>1</v>
      </c>
      <c r="CF45" s="26">
        <f t="shared" si="31"/>
        <v>1</v>
      </c>
      <c r="CG45" s="26">
        <f t="shared" si="32"/>
        <v>1</v>
      </c>
      <c r="CH45" s="26">
        <f t="shared" si="33"/>
        <v>1</v>
      </c>
      <c r="CI45" s="26">
        <f t="shared" si="34"/>
        <v>1</v>
      </c>
      <c r="CJ45" s="26"/>
      <c r="CK45" s="26">
        <f t="shared" si="35"/>
        <v>0</v>
      </c>
      <c r="CL45" s="26">
        <f t="shared" si="36"/>
        <v>0</v>
      </c>
      <c r="CM45" s="26">
        <f t="shared" si="37"/>
        <v>0</v>
      </c>
      <c r="CN45" s="26">
        <f t="shared" si="38"/>
        <v>0</v>
      </c>
      <c r="CO45" s="26">
        <f t="shared" si="39"/>
        <v>0</v>
      </c>
    </row>
    <row r="46" spans="1:93" ht="18" customHeight="1" x14ac:dyDescent="0.25">
      <c r="A46" s="13" t="s">
        <v>9</v>
      </c>
      <c r="B46" s="13" t="s">
        <v>10</v>
      </c>
      <c r="C46" s="13" t="s">
        <v>74</v>
      </c>
      <c r="D46" s="13" t="s">
        <v>41</v>
      </c>
      <c r="E46" s="13" t="s">
        <v>75</v>
      </c>
      <c r="F46" s="13" t="s">
        <v>76</v>
      </c>
      <c r="G46" s="13" t="s">
        <v>77</v>
      </c>
      <c r="H46" s="13" t="s">
        <v>15</v>
      </c>
      <c r="I46" s="13" t="s">
        <v>16</v>
      </c>
      <c r="J46" s="14">
        <f>+'Select Tuition Changes'!Y51</f>
        <v>0</v>
      </c>
      <c r="K46" s="14">
        <f>+'Select Tuition Changes'!Z51</f>
        <v>0</v>
      </c>
      <c r="L46" s="14">
        <f>+'Select Tuition Changes'!AA51</f>
        <v>0</v>
      </c>
      <c r="M46" s="14">
        <f>+'Select Tuition Changes'!AB51</f>
        <v>0</v>
      </c>
      <c r="N46" s="14">
        <f>+'Select Tuition Changes'!AC51</f>
        <v>0</v>
      </c>
      <c r="O46" s="14"/>
      <c r="P46" s="19">
        <v>3.5000000000000003E-2</v>
      </c>
      <c r="Q46" s="24">
        <f>+'Select Tuition Changes'!AE51-'Tuition Calculations'!AL46</f>
        <v>33620</v>
      </c>
      <c r="R46" s="24">
        <f>+'Select Tuition Changes'!AF51-'Tuition Calculations'!AM46</f>
        <v>33620</v>
      </c>
      <c r="S46" s="24">
        <f>+'Select Tuition Changes'!AG51-'Tuition Calculations'!AN46</f>
        <v>33620</v>
      </c>
      <c r="T46" s="24">
        <f>+'Select Tuition Changes'!AH51-'Tuition Calculations'!AO46</f>
        <v>33620</v>
      </c>
      <c r="U46" s="24">
        <f>+'Select Tuition Changes'!AI51-'Tuition Calculations'!AP46</f>
        <v>33620</v>
      </c>
      <c r="V46" s="24">
        <f>+'Select Tuition Changes'!AJ51-'Tuition Calculations'!AQ46</f>
        <v>33620</v>
      </c>
      <c r="W46" s="24"/>
      <c r="X46" s="24">
        <f t="shared" ref="X46:AC46" si="129">+Q45</f>
        <v>17352</v>
      </c>
      <c r="Y46" s="24">
        <f t="shared" si="129"/>
        <v>17352</v>
      </c>
      <c r="Z46" s="24">
        <f t="shared" si="129"/>
        <v>17352</v>
      </c>
      <c r="AA46" s="24">
        <f t="shared" si="129"/>
        <v>17352</v>
      </c>
      <c r="AB46" s="24">
        <f t="shared" si="129"/>
        <v>17352</v>
      </c>
      <c r="AC46" s="24">
        <f t="shared" si="129"/>
        <v>17352</v>
      </c>
      <c r="AD46" s="24"/>
      <c r="AE46" s="24">
        <f t="shared" si="41"/>
        <v>16268</v>
      </c>
      <c r="AF46" s="20">
        <f t="shared" si="45"/>
        <v>16268</v>
      </c>
      <c r="AG46" s="20">
        <f t="shared" si="46"/>
        <v>16268</v>
      </c>
      <c r="AH46" s="20">
        <f t="shared" si="47"/>
        <v>16268</v>
      </c>
      <c r="AI46" s="20">
        <f t="shared" si="48"/>
        <v>16268</v>
      </c>
      <c r="AJ46" s="20">
        <f t="shared" si="49"/>
        <v>16268</v>
      </c>
      <c r="AL46" s="20">
        <f>ROUND($P46*'Select Tuition Changes'!AE51,0)</f>
        <v>1219</v>
      </c>
      <c r="AM46" s="20">
        <f>ROUND($P46*'Select Tuition Changes'!AF51,0)</f>
        <v>1219</v>
      </c>
      <c r="AN46" s="20">
        <f>ROUND($P46*'Select Tuition Changes'!AG51,0)</f>
        <v>1219</v>
      </c>
      <c r="AO46" s="20">
        <f>ROUND($P46*'Select Tuition Changes'!AH51,0)</f>
        <v>1219</v>
      </c>
      <c r="AP46" s="20">
        <f>ROUND($P46*'Select Tuition Changes'!AI51,0)</f>
        <v>1219</v>
      </c>
      <c r="AQ46" s="20">
        <f>ROUND($P46*'Select Tuition Changes'!AJ51,0)</f>
        <v>1219</v>
      </c>
      <c r="AS46" s="24">
        <f t="shared" ref="AS46:AX46" si="130">+AL45</f>
        <v>537</v>
      </c>
      <c r="AT46" s="24">
        <f t="shared" si="130"/>
        <v>537</v>
      </c>
      <c r="AU46" s="24">
        <f t="shared" si="130"/>
        <v>537</v>
      </c>
      <c r="AV46" s="24">
        <f t="shared" si="130"/>
        <v>537</v>
      </c>
      <c r="AW46" s="24">
        <f t="shared" si="130"/>
        <v>537</v>
      </c>
      <c r="AX46" s="24">
        <f t="shared" si="130"/>
        <v>537</v>
      </c>
      <c r="AZ46" s="24">
        <f t="shared" si="43"/>
        <v>682</v>
      </c>
      <c r="BA46" s="20">
        <f t="shared" si="3"/>
        <v>682</v>
      </c>
      <c r="BB46" s="20">
        <f t="shared" si="4"/>
        <v>682</v>
      </c>
      <c r="BC46" s="20">
        <f t="shared" si="5"/>
        <v>682</v>
      </c>
      <c r="BD46" s="20">
        <f t="shared" si="6"/>
        <v>682</v>
      </c>
      <c r="BE46" s="20">
        <f t="shared" si="7"/>
        <v>682</v>
      </c>
      <c r="BG46" s="26">
        <f t="shared" si="10"/>
        <v>1</v>
      </c>
      <c r="BH46" s="26">
        <f t="shared" si="11"/>
        <v>1</v>
      </c>
      <c r="BI46" s="26">
        <f t="shared" si="12"/>
        <v>1</v>
      </c>
      <c r="BJ46" s="26">
        <f t="shared" si="13"/>
        <v>1</v>
      </c>
      <c r="BK46" s="26">
        <f t="shared" si="14"/>
        <v>1</v>
      </c>
      <c r="BL46" s="26"/>
      <c r="BM46" s="26">
        <f t="shared" si="15"/>
        <v>1</v>
      </c>
      <c r="BN46" s="26">
        <f t="shared" si="16"/>
        <v>1</v>
      </c>
      <c r="BO46" s="26">
        <f t="shared" si="17"/>
        <v>1</v>
      </c>
      <c r="BP46" s="26">
        <f t="shared" si="18"/>
        <v>1</v>
      </c>
      <c r="BQ46" s="26">
        <f t="shared" si="19"/>
        <v>1</v>
      </c>
      <c r="BR46" s="26"/>
      <c r="BS46" s="26">
        <f t="shared" si="20"/>
        <v>1</v>
      </c>
      <c r="BT46" s="26">
        <f t="shared" si="21"/>
        <v>1</v>
      </c>
      <c r="BU46" s="26">
        <f t="shared" si="22"/>
        <v>1</v>
      </c>
      <c r="BV46" s="26">
        <f t="shared" si="23"/>
        <v>1</v>
      </c>
      <c r="BW46" s="26">
        <f t="shared" si="24"/>
        <v>1</v>
      </c>
      <c r="BX46" s="26"/>
      <c r="BY46" s="26">
        <f t="shared" si="25"/>
        <v>1</v>
      </c>
      <c r="BZ46" s="26">
        <f t="shared" si="26"/>
        <v>1</v>
      </c>
      <c r="CA46" s="26">
        <f t="shared" si="27"/>
        <v>1</v>
      </c>
      <c r="CB46" s="26">
        <f t="shared" si="28"/>
        <v>1</v>
      </c>
      <c r="CC46" s="26">
        <f t="shared" si="29"/>
        <v>1</v>
      </c>
      <c r="CD46" s="26"/>
      <c r="CE46" s="26">
        <f t="shared" si="30"/>
        <v>1</v>
      </c>
      <c r="CF46" s="26">
        <f t="shared" si="31"/>
        <v>1</v>
      </c>
      <c r="CG46" s="26">
        <f t="shared" si="32"/>
        <v>1</v>
      </c>
      <c r="CH46" s="26">
        <f t="shared" si="33"/>
        <v>1</v>
      </c>
      <c r="CI46" s="26">
        <f t="shared" si="34"/>
        <v>1</v>
      </c>
      <c r="CJ46" s="26"/>
      <c r="CK46" s="26">
        <f t="shared" si="35"/>
        <v>1</v>
      </c>
      <c r="CL46" s="26">
        <f t="shared" si="36"/>
        <v>1</v>
      </c>
      <c r="CM46" s="26">
        <f t="shared" si="37"/>
        <v>1</v>
      </c>
      <c r="CN46" s="26">
        <f t="shared" si="38"/>
        <v>1</v>
      </c>
      <c r="CO46" s="26">
        <f t="shared" si="39"/>
        <v>1</v>
      </c>
    </row>
    <row r="47" spans="1:93" ht="18" customHeight="1" x14ac:dyDescent="0.25">
      <c r="A47" s="13" t="s">
        <v>9</v>
      </c>
      <c r="B47" s="13" t="s">
        <v>10</v>
      </c>
      <c r="C47" s="13" t="s">
        <v>74</v>
      </c>
      <c r="D47" s="13" t="s">
        <v>41</v>
      </c>
      <c r="E47" s="13" t="s">
        <v>75</v>
      </c>
      <c r="F47" s="13" t="s">
        <v>74</v>
      </c>
      <c r="G47" s="13" t="s">
        <v>78</v>
      </c>
      <c r="H47" s="13" t="s">
        <v>13</v>
      </c>
      <c r="I47" s="13" t="s">
        <v>14</v>
      </c>
      <c r="J47" s="14">
        <f>+'Select Tuition Changes'!Y52</f>
        <v>0</v>
      </c>
      <c r="K47" s="14">
        <f>+'Select Tuition Changes'!Z52</f>
        <v>0</v>
      </c>
      <c r="L47" s="14">
        <f>+'Select Tuition Changes'!AA52</f>
        <v>0</v>
      </c>
      <c r="M47" s="14">
        <f>+'Select Tuition Changes'!AB52</f>
        <v>0</v>
      </c>
      <c r="N47" s="14">
        <f>+'Select Tuition Changes'!AC52</f>
        <v>0</v>
      </c>
      <c r="O47" s="14"/>
      <c r="P47" s="19">
        <v>0.03</v>
      </c>
      <c r="Q47" s="24">
        <f>+'Select Tuition Changes'!AE52-'Tuition Calculations'!AL47</f>
        <v>17352</v>
      </c>
      <c r="R47" s="24">
        <f>+'Select Tuition Changes'!AF52-'Tuition Calculations'!AM47</f>
        <v>17352</v>
      </c>
      <c r="S47" s="24">
        <f>+'Select Tuition Changes'!AG52-'Tuition Calculations'!AN47</f>
        <v>17352</v>
      </c>
      <c r="T47" s="24">
        <f>+'Select Tuition Changes'!AH52-'Tuition Calculations'!AO47</f>
        <v>17352</v>
      </c>
      <c r="U47" s="24">
        <f>+'Select Tuition Changes'!AI52-'Tuition Calculations'!AP47</f>
        <v>17352</v>
      </c>
      <c r="V47" s="24">
        <f>+'Select Tuition Changes'!AJ52-'Tuition Calculations'!AQ47</f>
        <v>17352</v>
      </c>
      <c r="W47" s="24"/>
      <c r="X47" s="24">
        <f t="shared" ref="X47:AC47" si="131">+Q47</f>
        <v>17352</v>
      </c>
      <c r="Y47" s="24">
        <f t="shared" si="131"/>
        <v>17352</v>
      </c>
      <c r="Z47" s="24">
        <f t="shared" si="131"/>
        <v>17352</v>
      </c>
      <c r="AA47" s="24">
        <f t="shared" si="131"/>
        <v>17352</v>
      </c>
      <c r="AB47" s="24">
        <f t="shared" si="131"/>
        <v>17352</v>
      </c>
      <c r="AC47" s="24">
        <f t="shared" si="131"/>
        <v>17352</v>
      </c>
      <c r="AD47" s="24"/>
      <c r="AE47" s="24">
        <f t="shared" si="41"/>
        <v>0</v>
      </c>
      <c r="AF47" s="20">
        <f t="shared" si="45"/>
        <v>0</v>
      </c>
      <c r="AG47" s="20">
        <f t="shared" si="46"/>
        <v>0</v>
      </c>
      <c r="AH47" s="20">
        <f t="shared" si="47"/>
        <v>0</v>
      </c>
      <c r="AI47" s="20">
        <f t="shared" si="48"/>
        <v>0</v>
      </c>
      <c r="AJ47" s="20">
        <f t="shared" si="49"/>
        <v>0</v>
      </c>
      <c r="AL47" s="20">
        <f>ROUND($P47*'Select Tuition Changes'!AE52,0)</f>
        <v>537</v>
      </c>
      <c r="AM47" s="20">
        <f>ROUND($P47*'Select Tuition Changes'!AF52,0)</f>
        <v>537</v>
      </c>
      <c r="AN47" s="20">
        <f>ROUND($P47*'Select Tuition Changes'!AG52,0)</f>
        <v>537</v>
      </c>
      <c r="AO47" s="20">
        <f>ROUND($P47*'Select Tuition Changes'!AH52,0)</f>
        <v>537</v>
      </c>
      <c r="AP47" s="20">
        <f>ROUND($P47*'Select Tuition Changes'!AI52,0)</f>
        <v>537</v>
      </c>
      <c r="AQ47" s="20">
        <f>ROUND($P47*'Select Tuition Changes'!AJ52,0)</f>
        <v>537</v>
      </c>
      <c r="AS47" s="24">
        <f t="shared" ref="AS47:AX47" si="132">+AL47</f>
        <v>537</v>
      </c>
      <c r="AT47" s="24">
        <f t="shared" si="132"/>
        <v>537</v>
      </c>
      <c r="AU47" s="24">
        <f t="shared" si="132"/>
        <v>537</v>
      </c>
      <c r="AV47" s="24">
        <f t="shared" si="132"/>
        <v>537</v>
      </c>
      <c r="AW47" s="24">
        <f t="shared" si="132"/>
        <v>537</v>
      </c>
      <c r="AX47" s="24">
        <f t="shared" si="132"/>
        <v>537</v>
      </c>
      <c r="AZ47" s="24">
        <f t="shared" si="43"/>
        <v>0</v>
      </c>
      <c r="BA47" s="20">
        <f t="shared" si="3"/>
        <v>0</v>
      </c>
      <c r="BB47" s="20">
        <f t="shared" si="4"/>
        <v>0</v>
      </c>
      <c r="BC47" s="20">
        <f t="shared" si="5"/>
        <v>0</v>
      </c>
      <c r="BD47" s="20">
        <f t="shared" si="6"/>
        <v>0</v>
      </c>
      <c r="BE47" s="20">
        <f t="shared" si="7"/>
        <v>0</v>
      </c>
      <c r="BG47" s="26">
        <f t="shared" si="10"/>
        <v>1</v>
      </c>
      <c r="BH47" s="26">
        <f t="shared" si="11"/>
        <v>1</v>
      </c>
      <c r="BI47" s="26">
        <f t="shared" si="12"/>
        <v>1</v>
      </c>
      <c r="BJ47" s="26">
        <f t="shared" si="13"/>
        <v>1</v>
      </c>
      <c r="BK47" s="26">
        <f t="shared" si="14"/>
        <v>1</v>
      </c>
      <c r="BL47" s="26"/>
      <c r="BM47" s="26">
        <f t="shared" si="15"/>
        <v>1</v>
      </c>
      <c r="BN47" s="26">
        <f t="shared" si="16"/>
        <v>1</v>
      </c>
      <c r="BO47" s="26">
        <f t="shared" si="17"/>
        <v>1</v>
      </c>
      <c r="BP47" s="26">
        <f t="shared" si="18"/>
        <v>1</v>
      </c>
      <c r="BQ47" s="26">
        <f t="shared" si="19"/>
        <v>1</v>
      </c>
      <c r="BR47" s="26"/>
      <c r="BS47" s="26">
        <f t="shared" si="20"/>
        <v>0</v>
      </c>
      <c r="BT47" s="26">
        <f t="shared" si="21"/>
        <v>0</v>
      </c>
      <c r="BU47" s="26">
        <f t="shared" si="22"/>
        <v>0</v>
      </c>
      <c r="BV47" s="26">
        <f t="shared" si="23"/>
        <v>0</v>
      </c>
      <c r="BW47" s="26">
        <f t="shared" si="24"/>
        <v>0</v>
      </c>
      <c r="BX47" s="26"/>
      <c r="BY47" s="26">
        <f t="shared" si="25"/>
        <v>1</v>
      </c>
      <c r="BZ47" s="26">
        <f t="shared" si="26"/>
        <v>1</v>
      </c>
      <c r="CA47" s="26">
        <f t="shared" si="27"/>
        <v>1</v>
      </c>
      <c r="CB47" s="26">
        <f t="shared" si="28"/>
        <v>1</v>
      </c>
      <c r="CC47" s="26">
        <f t="shared" si="29"/>
        <v>1</v>
      </c>
      <c r="CD47" s="26"/>
      <c r="CE47" s="26">
        <f t="shared" si="30"/>
        <v>1</v>
      </c>
      <c r="CF47" s="26">
        <f t="shared" si="31"/>
        <v>1</v>
      </c>
      <c r="CG47" s="26">
        <f t="shared" si="32"/>
        <v>1</v>
      </c>
      <c r="CH47" s="26">
        <f t="shared" si="33"/>
        <v>1</v>
      </c>
      <c r="CI47" s="26">
        <f t="shared" si="34"/>
        <v>1</v>
      </c>
      <c r="CJ47" s="26"/>
      <c r="CK47" s="26">
        <f t="shared" si="35"/>
        <v>0</v>
      </c>
      <c r="CL47" s="26">
        <f t="shared" si="36"/>
        <v>0</v>
      </c>
      <c r="CM47" s="26">
        <f t="shared" si="37"/>
        <v>0</v>
      </c>
      <c r="CN47" s="26">
        <f t="shared" si="38"/>
        <v>0</v>
      </c>
      <c r="CO47" s="26">
        <f t="shared" si="39"/>
        <v>0</v>
      </c>
    </row>
    <row r="48" spans="1:93" ht="18" customHeight="1" x14ac:dyDescent="0.25">
      <c r="A48" s="13" t="s">
        <v>9</v>
      </c>
      <c r="B48" s="13" t="s">
        <v>10</v>
      </c>
      <c r="C48" s="13" t="s">
        <v>74</v>
      </c>
      <c r="D48" s="13" t="s">
        <v>41</v>
      </c>
      <c r="E48" s="13" t="s">
        <v>75</v>
      </c>
      <c r="F48" s="13" t="s">
        <v>74</v>
      </c>
      <c r="G48" s="13" t="s">
        <v>78</v>
      </c>
      <c r="H48" s="13" t="s">
        <v>15</v>
      </c>
      <c r="I48" s="13" t="s">
        <v>16</v>
      </c>
      <c r="J48" s="14">
        <f>+'Select Tuition Changes'!Y53</f>
        <v>0</v>
      </c>
      <c r="K48" s="14">
        <f>+'Select Tuition Changes'!Z53</f>
        <v>0</v>
      </c>
      <c r="L48" s="14">
        <f>+'Select Tuition Changes'!AA53</f>
        <v>0</v>
      </c>
      <c r="M48" s="14">
        <f>+'Select Tuition Changes'!AB53</f>
        <v>0</v>
      </c>
      <c r="N48" s="14">
        <f>+'Select Tuition Changes'!AC53</f>
        <v>0</v>
      </c>
      <c r="O48" s="14"/>
      <c r="P48" s="19">
        <v>3.5000000000000003E-2</v>
      </c>
      <c r="Q48" s="24">
        <f>+'Select Tuition Changes'!AE53-'Tuition Calculations'!AL48</f>
        <v>33620</v>
      </c>
      <c r="R48" s="24">
        <f>+'Select Tuition Changes'!AF53-'Tuition Calculations'!AM48</f>
        <v>33620</v>
      </c>
      <c r="S48" s="24">
        <f>+'Select Tuition Changes'!AG53-'Tuition Calculations'!AN48</f>
        <v>33620</v>
      </c>
      <c r="T48" s="24">
        <f>+'Select Tuition Changes'!AH53-'Tuition Calculations'!AO48</f>
        <v>33620</v>
      </c>
      <c r="U48" s="24">
        <f>+'Select Tuition Changes'!AI53-'Tuition Calculations'!AP48</f>
        <v>33620</v>
      </c>
      <c r="V48" s="24">
        <f>+'Select Tuition Changes'!AJ53-'Tuition Calculations'!AQ48</f>
        <v>33620</v>
      </c>
      <c r="W48" s="24"/>
      <c r="X48" s="24">
        <f t="shared" ref="X48:AC48" si="133">+Q47</f>
        <v>17352</v>
      </c>
      <c r="Y48" s="24">
        <f t="shared" si="133"/>
        <v>17352</v>
      </c>
      <c r="Z48" s="24">
        <f t="shared" si="133"/>
        <v>17352</v>
      </c>
      <c r="AA48" s="24">
        <f t="shared" si="133"/>
        <v>17352</v>
      </c>
      <c r="AB48" s="24">
        <f t="shared" si="133"/>
        <v>17352</v>
      </c>
      <c r="AC48" s="24">
        <f t="shared" si="133"/>
        <v>17352</v>
      </c>
      <c r="AD48" s="24"/>
      <c r="AE48" s="24">
        <f t="shared" si="41"/>
        <v>16268</v>
      </c>
      <c r="AF48" s="20">
        <f t="shared" si="45"/>
        <v>16268</v>
      </c>
      <c r="AG48" s="20">
        <f t="shared" si="46"/>
        <v>16268</v>
      </c>
      <c r="AH48" s="20">
        <f t="shared" si="47"/>
        <v>16268</v>
      </c>
      <c r="AI48" s="20">
        <f t="shared" si="48"/>
        <v>16268</v>
      </c>
      <c r="AJ48" s="20">
        <f t="shared" si="49"/>
        <v>16268</v>
      </c>
      <c r="AL48" s="20">
        <f>ROUND($P48*'Select Tuition Changes'!AE53,0)</f>
        <v>1219</v>
      </c>
      <c r="AM48" s="20">
        <f>ROUND($P48*'Select Tuition Changes'!AF53,0)</f>
        <v>1219</v>
      </c>
      <c r="AN48" s="20">
        <f>ROUND($P48*'Select Tuition Changes'!AG53,0)</f>
        <v>1219</v>
      </c>
      <c r="AO48" s="20">
        <f>ROUND($P48*'Select Tuition Changes'!AH53,0)</f>
        <v>1219</v>
      </c>
      <c r="AP48" s="20">
        <f>ROUND($P48*'Select Tuition Changes'!AI53,0)</f>
        <v>1219</v>
      </c>
      <c r="AQ48" s="20">
        <f>ROUND($P48*'Select Tuition Changes'!AJ53,0)</f>
        <v>1219</v>
      </c>
      <c r="AS48" s="24">
        <f t="shared" ref="AS48:AX48" si="134">+AL47</f>
        <v>537</v>
      </c>
      <c r="AT48" s="24">
        <f t="shared" si="134"/>
        <v>537</v>
      </c>
      <c r="AU48" s="24">
        <f t="shared" si="134"/>
        <v>537</v>
      </c>
      <c r="AV48" s="24">
        <f t="shared" si="134"/>
        <v>537</v>
      </c>
      <c r="AW48" s="24">
        <f t="shared" si="134"/>
        <v>537</v>
      </c>
      <c r="AX48" s="24">
        <f t="shared" si="134"/>
        <v>537</v>
      </c>
      <c r="AZ48" s="24">
        <f t="shared" si="43"/>
        <v>682</v>
      </c>
      <c r="BA48" s="20">
        <f t="shared" si="3"/>
        <v>682</v>
      </c>
      <c r="BB48" s="20">
        <f t="shared" si="4"/>
        <v>682</v>
      </c>
      <c r="BC48" s="20">
        <f t="shared" si="5"/>
        <v>682</v>
      </c>
      <c r="BD48" s="20">
        <f t="shared" si="6"/>
        <v>682</v>
      </c>
      <c r="BE48" s="20">
        <f t="shared" si="7"/>
        <v>682</v>
      </c>
      <c r="BG48" s="26">
        <f t="shared" si="10"/>
        <v>1</v>
      </c>
      <c r="BH48" s="26">
        <f t="shared" si="11"/>
        <v>1</v>
      </c>
      <c r="BI48" s="26">
        <f t="shared" si="12"/>
        <v>1</v>
      </c>
      <c r="BJ48" s="26">
        <f t="shared" si="13"/>
        <v>1</v>
      </c>
      <c r="BK48" s="26">
        <f t="shared" si="14"/>
        <v>1</v>
      </c>
      <c r="BL48" s="26"/>
      <c r="BM48" s="26">
        <f t="shared" si="15"/>
        <v>1</v>
      </c>
      <c r="BN48" s="26">
        <f t="shared" si="16"/>
        <v>1</v>
      </c>
      <c r="BO48" s="26">
        <f t="shared" si="17"/>
        <v>1</v>
      </c>
      <c r="BP48" s="26">
        <f t="shared" si="18"/>
        <v>1</v>
      </c>
      <c r="BQ48" s="26">
        <f t="shared" si="19"/>
        <v>1</v>
      </c>
      <c r="BR48" s="26"/>
      <c r="BS48" s="26">
        <f t="shared" si="20"/>
        <v>1</v>
      </c>
      <c r="BT48" s="26">
        <f t="shared" si="21"/>
        <v>1</v>
      </c>
      <c r="BU48" s="26">
        <f t="shared" si="22"/>
        <v>1</v>
      </c>
      <c r="BV48" s="26">
        <f t="shared" si="23"/>
        <v>1</v>
      </c>
      <c r="BW48" s="26">
        <f t="shared" si="24"/>
        <v>1</v>
      </c>
      <c r="BX48" s="26"/>
      <c r="BY48" s="26">
        <f t="shared" si="25"/>
        <v>1</v>
      </c>
      <c r="BZ48" s="26">
        <f t="shared" si="26"/>
        <v>1</v>
      </c>
      <c r="CA48" s="26">
        <f t="shared" si="27"/>
        <v>1</v>
      </c>
      <c r="CB48" s="26">
        <f t="shared" si="28"/>
        <v>1</v>
      </c>
      <c r="CC48" s="26">
        <f t="shared" si="29"/>
        <v>1</v>
      </c>
      <c r="CD48" s="26"/>
      <c r="CE48" s="26">
        <f t="shared" si="30"/>
        <v>1</v>
      </c>
      <c r="CF48" s="26">
        <f t="shared" si="31"/>
        <v>1</v>
      </c>
      <c r="CG48" s="26">
        <f t="shared" si="32"/>
        <v>1</v>
      </c>
      <c r="CH48" s="26">
        <f t="shared" si="33"/>
        <v>1</v>
      </c>
      <c r="CI48" s="26">
        <f t="shared" si="34"/>
        <v>1</v>
      </c>
      <c r="CJ48" s="26"/>
      <c r="CK48" s="26">
        <f t="shared" si="35"/>
        <v>1</v>
      </c>
      <c r="CL48" s="26">
        <f t="shared" si="36"/>
        <v>1</v>
      </c>
      <c r="CM48" s="26">
        <f t="shared" si="37"/>
        <v>1</v>
      </c>
      <c r="CN48" s="26">
        <f t="shared" si="38"/>
        <v>1</v>
      </c>
      <c r="CO48" s="26">
        <f t="shared" si="39"/>
        <v>1</v>
      </c>
    </row>
    <row r="49" spans="1:93" ht="18" customHeight="1" x14ac:dyDescent="0.25">
      <c r="A49" s="13" t="s">
        <v>9</v>
      </c>
      <c r="B49" s="13" t="s">
        <v>10</v>
      </c>
      <c r="C49" s="13" t="s">
        <v>79</v>
      </c>
      <c r="D49" s="13" t="s">
        <v>44</v>
      </c>
      <c r="E49" s="13" t="s">
        <v>80</v>
      </c>
      <c r="F49" s="13" t="s">
        <v>81</v>
      </c>
      <c r="G49" s="13" t="s">
        <v>82</v>
      </c>
      <c r="H49" s="13" t="s">
        <v>13</v>
      </c>
      <c r="I49" s="13" t="s">
        <v>14</v>
      </c>
      <c r="J49" s="14">
        <f>+'Select Tuition Changes'!Y54</f>
        <v>0</v>
      </c>
      <c r="K49" s="14">
        <f>+'Select Tuition Changes'!Z54</f>
        <v>0</v>
      </c>
      <c r="L49" s="14">
        <f>+'Select Tuition Changes'!AA54</f>
        <v>0</v>
      </c>
      <c r="M49" s="14">
        <f>+'Select Tuition Changes'!AB54</f>
        <v>0</v>
      </c>
      <c r="N49" s="14">
        <f>+'Select Tuition Changes'!AC54</f>
        <v>0</v>
      </c>
      <c r="O49" s="14"/>
      <c r="P49" s="19">
        <v>0.03</v>
      </c>
      <c r="Q49" s="24">
        <f>+'Select Tuition Changes'!AE54-'Tuition Calculations'!AL49</f>
        <v>24697</v>
      </c>
      <c r="R49" s="24">
        <f>+'Select Tuition Changes'!AF54-'Tuition Calculations'!AM49</f>
        <v>24697</v>
      </c>
      <c r="S49" s="24">
        <f>+'Select Tuition Changes'!AG54-'Tuition Calculations'!AN49</f>
        <v>24697</v>
      </c>
      <c r="T49" s="24">
        <f>+'Select Tuition Changes'!AH54-'Tuition Calculations'!AO49</f>
        <v>24697</v>
      </c>
      <c r="U49" s="24">
        <f>+'Select Tuition Changes'!AI54-'Tuition Calculations'!AP49</f>
        <v>24697</v>
      </c>
      <c r="V49" s="24">
        <f>+'Select Tuition Changes'!AJ54-'Tuition Calculations'!AQ49</f>
        <v>24697</v>
      </c>
      <c r="W49" s="24"/>
      <c r="X49" s="24">
        <f t="shared" ref="X49:AC49" si="135">+Q49</f>
        <v>24697</v>
      </c>
      <c r="Y49" s="24">
        <f t="shared" si="135"/>
        <v>24697</v>
      </c>
      <c r="Z49" s="24">
        <f t="shared" si="135"/>
        <v>24697</v>
      </c>
      <c r="AA49" s="24">
        <f t="shared" si="135"/>
        <v>24697</v>
      </c>
      <c r="AB49" s="24">
        <f t="shared" si="135"/>
        <v>24697</v>
      </c>
      <c r="AC49" s="24">
        <f t="shared" si="135"/>
        <v>24697</v>
      </c>
      <c r="AD49" s="24"/>
      <c r="AE49" s="24">
        <f t="shared" si="41"/>
        <v>0</v>
      </c>
      <c r="AF49" s="20">
        <f t="shared" si="45"/>
        <v>0</v>
      </c>
      <c r="AG49" s="20">
        <f t="shared" si="46"/>
        <v>0</v>
      </c>
      <c r="AH49" s="20">
        <f t="shared" si="47"/>
        <v>0</v>
      </c>
      <c r="AI49" s="20">
        <f t="shared" si="48"/>
        <v>0</v>
      </c>
      <c r="AJ49" s="20">
        <f t="shared" si="49"/>
        <v>0</v>
      </c>
      <c r="AL49" s="20">
        <f>ROUND($P49*'Select Tuition Changes'!AE54,0)</f>
        <v>764</v>
      </c>
      <c r="AM49" s="20">
        <f>ROUND($P49*'Select Tuition Changes'!AF54,0)</f>
        <v>764</v>
      </c>
      <c r="AN49" s="20">
        <f>ROUND($P49*'Select Tuition Changes'!AG54,0)</f>
        <v>764</v>
      </c>
      <c r="AO49" s="20">
        <f>ROUND($P49*'Select Tuition Changes'!AH54,0)</f>
        <v>764</v>
      </c>
      <c r="AP49" s="20">
        <f>ROUND($P49*'Select Tuition Changes'!AI54,0)</f>
        <v>764</v>
      </c>
      <c r="AQ49" s="20">
        <f>ROUND($P49*'Select Tuition Changes'!AJ54,0)</f>
        <v>764</v>
      </c>
      <c r="AS49" s="24">
        <f t="shared" ref="AS49:AX49" si="136">+AL49</f>
        <v>764</v>
      </c>
      <c r="AT49" s="24">
        <f t="shared" si="136"/>
        <v>764</v>
      </c>
      <c r="AU49" s="24">
        <f t="shared" si="136"/>
        <v>764</v>
      </c>
      <c r="AV49" s="24">
        <f t="shared" si="136"/>
        <v>764</v>
      </c>
      <c r="AW49" s="24">
        <f t="shared" si="136"/>
        <v>764</v>
      </c>
      <c r="AX49" s="24">
        <f t="shared" si="136"/>
        <v>764</v>
      </c>
      <c r="AZ49" s="24">
        <f t="shared" si="43"/>
        <v>0</v>
      </c>
      <c r="BA49" s="20">
        <f t="shared" si="3"/>
        <v>0</v>
      </c>
      <c r="BB49" s="20">
        <f t="shared" si="4"/>
        <v>0</v>
      </c>
      <c r="BC49" s="20">
        <f t="shared" si="5"/>
        <v>0</v>
      </c>
      <c r="BD49" s="20">
        <f t="shared" si="6"/>
        <v>0</v>
      </c>
      <c r="BE49" s="20">
        <f t="shared" si="7"/>
        <v>0</v>
      </c>
      <c r="BG49" s="26">
        <f t="shared" si="10"/>
        <v>1</v>
      </c>
      <c r="BH49" s="26">
        <f t="shared" si="11"/>
        <v>1</v>
      </c>
      <c r="BI49" s="26">
        <f t="shared" si="12"/>
        <v>1</v>
      </c>
      <c r="BJ49" s="26">
        <f t="shared" si="13"/>
        <v>1</v>
      </c>
      <c r="BK49" s="26">
        <f t="shared" si="14"/>
        <v>1</v>
      </c>
      <c r="BL49" s="26"/>
      <c r="BM49" s="26">
        <f t="shared" si="15"/>
        <v>1</v>
      </c>
      <c r="BN49" s="26">
        <f t="shared" si="16"/>
        <v>1</v>
      </c>
      <c r="BO49" s="26">
        <f t="shared" si="17"/>
        <v>1</v>
      </c>
      <c r="BP49" s="26">
        <f t="shared" si="18"/>
        <v>1</v>
      </c>
      <c r="BQ49" s="26">
        <f t="shared" si="19"/>
        <v>1</v>
      </c>
      <c r="BR49" s="26"/>
      <c r="BS49" s="26">
        <f t="shared" si="20"/>
        <v>0</v>
      </c>
      <c r="BT49" s="26">
        <f t="shared" si="21"/>
        <v>0</v>
      </c>
      <c r="BU49" s="26">
        <f t="shared" si="22"/>
        <v>0</v>
      </c>
      <c r="BV49" s="26">
        <f t="shared" si="23"/>
        <v>0</v>
      </c>
      <c r="BW49" s="26">
        <f t="shared" si="24"/>
        <v>0</v>
      </c>
      <c r="BX49" s="26"/>
      <c r="BY49" s="26">
        <f t="shared" si="25"/>
        <v>1</v>
      </c>
      <c r="BZ49" s="26">
        <f t="shared" si="26"/>
        <v>1</v>
      </c>
      <c r="CA49" s="26">
        <f t="shared" si="27"/>
        <v>1</v>
      </c>
      <c r="CB49" s="26">
        <f t="shared" si="28"/>
        <v>1</v>
      </c>
      <c r="CC49" s="26">
        <f t="shared" si="29"/>
        <v>1</v>
      </c>
      <c r="CD49" s="26"/>
      <c r="CE49" s="26">
        <f t="shared" si="30"/>
        <v>1</v>
      </c>
      <c r="CF49" s="26">
        <f t="shared" si="31"/>
        <v>1</v>
      </c>
      <c r="CG49" s="26">
        <f t="shared" si="32"/>
        <v>1</v>
      </c>
      <c r="CH49" s="26">
        <f t="shared" si="33"/>
        <v>1</v>
      </c>
      <c r="CI49" s="26">
        <f t="shared" si="34"/>
        <v>1</v>
      </c>
      <c r="CJ49" s="26"/>
      <c r="CK49" s="26">
        <f t="shared" si="35"/>
        <v>0</v>
      </c>
      <c r="CL49" s="26">
        <f t="shared" si="36"/>
        <v>0</v>
      </c>
      <c r="CM49" s="26">
        <f t="shared" si="37"/>
        <v>0</v>
      </c>
      <c r="CN49" s="26">
        <f t="shared" si="38"/>
        <v>0</v>
      </c>
      <c r="CO49" s="26">
        <f t="shared" si="39"/>
        <v>0</v>
      </c>
    </row>
    <row r="50" spans="1:93" ht="18" customHeight="1" x14ac:dyDescent="0.25">
      <c r="A50" s="13" t="s">
        <v>9</v>
      </c>
      <c r="B50" s="13" t="s">
        <v>10</v>
      </c>
      <c r="C50" s="13" t="s">
        <v>79</v>
      </c>
      <c r="D50" s="13" t="s">
        <v>44</v>
      </c>
      <c r="E50" s="13" t="s">
        <v>80</v>
      </c>
      <c r="F50" s="13" t="s">
        <v>81</v>
      </c>
      <c r="G50" s="13" t="s">
        <v>82</v>
      </c>
      <c r="H50" s="13" t="s">
        <v>15</v>
      </c>
      <c r="I50" s="13" t="s">
        <v>16</v>
      </c>
      <c r="J50" s="14">
        <f>+'Select Tuition Changes'!Y55</f>
        <v>0</v>
      </c>
      <c r="K50" s="14">
        <f>+'Select Tuition Changes'!Z55</f>
        <v>0</v>
      </c>
      <c r="L50" s="14">
        <f>+'Select Tuition Changes'!AA55</f>
        <v>0</v>
      </c>
      <c r="M50" s="14">
        <f>+'Select Tuition Changes'!AB55</f>
        <v>0</v>
      </c>
      <c r="N50" s="14">
        <f>+'Select Tuition Changes'!AC55</f>
        <v>0</v>
      </c>
      <c r="O50" s="14"/>
      <c r="P50" s="19">
        <v>3.5000000000000003E-2</v>
      </c>
      <c r="Q50" s="24">
        <f>+'Select Tuition Changes'!AE55-'Tuition Calculations'!AL50</f>
        <v>44201</v>
      </c>
      <c r="R50" s="24">
        <f>+'Select Tuition Changes'!AF55-'Tuition Calculations'!AM50</f>
        <v>44201</v>
      </c>
      <c r="S50" s="24">
        <f>+'Select Tuition Changes'!AG55-'Tuition Calculations'!AN50</f>
        <v>44201</v>
      </c>
      <c r="T50" s="24">
        <f>+'Select Tuition Changes'!AH55-'Tuition Calculations'!AO50</f>
        <v>44201</v>
      </c>
      <c r="U50" s="24">
        <f>+'Select Tuition Changes'!AI55-'Tuition Calculations'!AP50</f>
        <v>44201</v>
      </c>
      <c r="V50" s="24">
        <f>+'Select Tuition Changes'!AJ55-'Tuition Calculations'!AQ50</f>
        <v>44201</v>
      </c>
      <c r="W50" s="24"/>
      <c r="X50" s="24">
        <f t="shared" ref="X50:AC50" si="137">+Q49</f>
        <v>24697</v>
      </c>
      <c r="Y50" s="24">
        <f t="shared" si="137"/>
        <v>24697</v>
      </c>
      <c r="Z50" s="24">
        <f t="shared" si="137"/>
        <v>24697</v>
      </c>
      <c r="AA50" s="24">
        <f t="shared" si="137"/>
        <v>24697</v>
      </c>
      <c r="AB50" s="24">
        <f t="shared" si="137"/>
        <v>24697</v>
      </c>
      <c r="AC50" s="24">
        <f t="shared" si="137"/>
        <v>24697</v>
      </c>
      <c r="AD50" s="24"/>
      <c r="AE50" s="24">
        <f t="shared" si="41"/>
        <v>19504</v>
      </c>
      <c r="AF50" s="20">
        <f t="shared" si="45"/>
        <v>19504</v>
      </c>
      <c r="AG50" s="20">
        <f t="shared" si="46"/>
        <v>19504</v>
      </c>
      <c r="AH50" s="20">
        <f t="shared" si="47"/>
        <v>19504</v>
      </c>
      <c r="AI50" s="20">
        <f t="shared" si="48"/>
        <v>19504</v>
      </c>
      <c r="AJ50" s="20">
        <f t="shared" si="49"/>
        <v>19504</v>
      </c>
      <c r="AL50" s="20">
        <f>ROUND($P50*'Select Tuition Changes'!AE55,0)</f>
        <v>1603</v>
      </c>
      <c r="AM50" s="20">
        <f>ROUND($P50*'Select Tuition Changes'!AF55,0)</f>
        <v>1603</v>
      </c>
      <c r="AN50" s="20">
        <f>ROUND($P50*'Select Tuition Changes'!AG55,0)</f>
        <v>1603</v>
      </c>
      <c r="AO50" s="20">
        <f>ROUND($P50*'Select Tuition Changes'!AH55,0)</f>
        <v>1603</v>
      </c>
      <c r="AP50" s="20">
        <f>ROUND($P50*'Select Tuition Changes'!AI55,0)</f>
        <v>1603</v>
      </c>
      <c r="AQ50" s="20">
        <f>ROUND($P50*'Select Tuition Changes'!AJ55,0)</f>
        <v>1603</v>
      </c>
      <c r="AS50" s="24">
        <f t="shared" ref="AS50:AX50" si="138">+AL49</f>
        <v>764</v>
      </c>
      <c r="AT50" s="24">
        <f t="shared" si="138"/>
        <v>764</v>
      </c>
      <c r="AU50" s="24">
        <f t="shared" si="138"/>
        <v>764</v>
      </c>
      <c r="AV50" s="24">
        <f t="shared" si="138"/>
        <v>764</v>
      </c>
      <c r="AW50" s="24">
        <f t="shared" si="138"/>
        <v>764</v>
      </c>
      <c r="AX50" s="24">
        <f t="shared" si="138"/>
        <v>764</v>
      </c>
      <c r="AZ50" s="24">
        <f t="shared" si="43"/>
        <v>839</v>
      </c>
      <c r="BA50" s="20">
        <f t="shared" si="3"/>
        <v>839</v>
      </c>
      <c r="BB50" s="20">
        <f t="shared" si="4"/>
        <v>839</v>
      </c>
      <c r="BC50" s="20">
        <f t="shared" si="5"/>
        <v>839</v>
      </c>
      <c r="BD50" s="20">
        <f t="shared" si="6"/>
        <v>839</v>
      </c>
      <c r="BE50" s="20">
        <f t="shared" si="7"/>
        <v>839</v>
      </c>
      <c r="BG50" s="26">
        <f t="shared" si="10"/>
        <v>1</v>
      </c>
      <c r="BH50" s="26">
        <f t="shared" si="11"/>
        <v>1</v>
      </c>
      <c r="BI50" s="26">
        <f t="shared" si="12"/>
        <v>1</v>
      </c>
      <c r="BJ50" s="26">
        <f t="shared" si="13"/>
        <v>1</v>
      </c>
      <c r="BK50" s="26">
        <f t="shared" si="14"/>
        <v>1</v>
      </c>
      <c r="BL50" s="26"/>
      <c r="BM50" s="26">
        <f t="shared" si="15"/>
        <v>1</v>
      </c>
      <c r="BN50" s="26">
        <f t="shared" si="16"/>
        <v>1</v>
      </c>
      <c r="BO50" s="26">
        <f t="shared" si="17"/>
        <v>1</v>
      </c>
      <c r="BP50" s="26">
        <f t="shared" si="18"/>
        <v>1</v>
      </c>
      <c r="BQ50" s="26">
        <f t="shared" si="19"/>
        <v>1</v>
      </c>
      <c r="BR50" s="26"/>
      <c r="BS50" s="26">
        <f t="shared" si="20"/>
        <v>1</v>
      </c>
      <c r="BT50" s="26">
        <f t="shared" si="21"/>
        <v>1</v>
      </c>
      <c r="BU50" s="26">
        <f t="shared" si="22"/>
        <v>1</v>
      </c>
      <c r="BV50" s="26">
        <f t="shared" si="23"/>
        <v>1</v>
      </c>
      <c r="BW50" s="26">
        <f t="shared" si="24"/>
        <v>1</v>
      </c>
      <c r="BX50" s="26"/>
      <c r="BY50" s="26">
        <f t="shared" si="25"/>
        <v>1</v>
      </c>
      <c r="BZ50" s="26">
        <f t="shared" si="26"/>
        <v>1</v>
      </c>
      <c r="CA50" s="26">
        <f t="shared" si="27"/>
        <v>1</v>
      </c>
      <c r="CB50" s="26">
        <f t="shared" si="28"/>
        <v>1</v>
      </c>
      <c r="CC50" s="26">
        <f t="shared" si="29"/>
        <v>1</v>
      </c>
      <c r="CD50" s="26"/>
      <c r="CE50" s="26">
        <f t="shared" si="30"/>
        <v>1</v>
      </c>
      <c r="CF50" s="26">
        <f t="shared" si="31"/>
        <v>1</v>
      </c>
      <c r="CG50" s="26">
        <f t="shared" si="32"/>
        <v>1</v>
      </c>
      <c r="CH50" s="26">
        <f t="shared" si="33"/>
        <v>1</v>
      </c>
      <c r="CI50" s="26">
        <f t="shared" si="34"/>
        <v>1</v>
      </c>
      <c r="CJ50" s="26"/>
      <c r="CK50" s="26">
        <f t="shared" si="35"/>
        <v>1</v>
      </c>
      <c r="CL50" s="26">
        <f t="shared" si="36"/>
        <v>1</v>
      </c>
      <c r="CM50" s="26">
        <f t="shared" si="37"/>
        <v>1</v>
      </c>
      <c r="CN50" s="26">
        <f t="shared" si="38"/>
        <v>1</v>
      </c>
      <c r="CO50" s="26">
        <f t="shared" si="39"/>
        <v>1</v>
      </c>
    </row>
    <row r="51" spans="1:93" ht="18" customHeight="1" x14ac:dyDescent="0.25">
      <c r="A51" s="13" t="s">
        <v>9</v>
      </c>
      <c r="B51" s="13" t="s">
        <v>10</v>
      </c>
      <c r="C51" s="13" t="s">
        <v>84</v>
      </c>
      <c r="D51" s="13" t="s">
        <v>83</v>
      </c>
      <c r="E51" s="13" t="s">
        <v>85</v>
      </c>
      <c r="F51" s="13" t="s">
        <v>57</v>
      </c>
      <c r="G51" s="13" t="s">
        <v>86</v>
      </c>
      <c r="H51" s="13" t="s">
        <v>13</v>
      </c>
      <c r="I51" s="13" t="s">
        <v>14</v>
      </c>
      <c r="J51" s="14">
        <f>+'Select Tuition Changes'!Y56</f>
        <v>0</v>
      </c>
      <c r="K51" s="14">
        <f>+'Select Tuition Changes'!Z56</f>
        <v>0</v>
      </c>
      <c r="L51" s="14">
        <f>+'Select Tuition Changes'!AA56</f>
        <v>0</v>
      </c>
      <c r="M51" s="14">
        <f>+'Select Tuition Changes'!AB56</f>
        <v>0</v>
      </c>
      <c r="N51" s="14">
        <f>+'Select Tuition Changes'!AC56</f>
        <v>0</v>
      </c>
      <c r="O51" s="14"/>
      <c r="P51" s="19">
        <v>0.03</v>
      </c>
      <c r="Q51" s="24">
        <f>+'Select Tuition Changes'!AE56-'Tuition Calculations'!AL51</f>
        <v>25701</v>
      </c>
      <c r="R51" s="24">
        <f>+'Select Tuition Changes'!AF56-'Tuition Calculations'!AM51</f>
        <v>25701</v>
      </c>
      <c r="S51" s="24">
        <f>+'Select Tuition Changes'!AG56-'Tuition Calculations'!AN51</f>
        <v>25701</v>
      </c>
      <c r="T51" s="24">
        <f>+'Select Tuition Changes'!AH56-'Tuition Calculations'!AO51</f>
        <v>25701</v>
      </c>
      <c r="U51" s="24">
        <f>+'Select Tuition Changes'!AI56-'Tuition Calculations'!AP51</f>
        <v>25701</v>
      </c>
      <c r="V51" s="24">
        <f>+'Select Tuition Changes'!AJ56-'Tuition Calculations'!AQ51</f>
        <v>25701</v>
      </c>
      <c r="W51" s="24"/>
      <c r="X51" s="24">
        <f t="shared" ref="X51:AC51" si="139">+Q51</f>
        <v>25701</v>
      </c>
      <c r="Y51" s="24">
        <f t="shared" si="139"/>
        <v>25701</v>
      </c>
      <c r="Z51" s="24">
        <f t="shared" si="139"/>
        <v>25701</v>
      </c>
      <c r="AA51" s="24">
        <f t="shared" si="139"/>
        <v>25701</v>
      </c>
      <c r="AB51" s="24">
        <f t="shared" si="139"/>
        <v>25701</v>
      </c>
      <c r="AC51" s="24">
        <f t="shared" si="139"/>
        <v>25701</v>
      </c>
      <c r="AD51" s="24"/>
      <c r="AE51" s="24">
        <f t="shared" si="41"/>
        <v>0</v>
      </c>
      <c r="AF51" s="20">
        <f t="shared" si="45"/>
        <v>0</v>
      </c>
      <c r="AG51" s="20">
        <f t="shared" si="46"/>
        <v>0</v>
      </c>
      <c r="AH51" s="20">
        <f t="shared" si="47"/>
        <v>0</v>
      </c>
      <c r="AI51" s="20">
        <f t="shared" si="48"/>
        <v>0</v>
      </c>
      <c r="AJ51" s="20">
        <f t="shared" si="49"/>
        <v>0</v>
      </c>
      <c r="AL51" s="20">
        <f>ROUND($P51*'Select Tuition Changes'!AE56,0)</f>
        <v>795</v>
      </c>
      <c r="AM51" s="20">
        <f>ROUND($P51*'Select Tuition Changes'!AF56,0)</f>
        <v>795</v>
      </c>
      <c r="AN51" s="20">
        <f>ROUND($P51*'Select Tuition Changes'!AG56,0)</f>
        <v>795</v>
      </c>
      <c r="AO51" s="20">
        <f>ROUND($P51*'Select Tuition Changes'!AH56,0)</f>
        <v>795</v>
      </c>
      <c r="AP51" s="20">
        <f>ROUND($P51*'Select Tuition Changes'!AI56,0)</f>
        <v>795</v>
      </c>
      <c r="AQ51" s="20">
        <f>ROUND($P51*'Select Tuition Changes'!AJ56,0)</f>
        <v>795</v>
      </c>
      <c r="AS51" s="24">
        <f t="shared" ref="AS51:AX51" si="140">+AL51</f>
        <v>795</v>
      </c>
      <c r="AT51" s="24">
        <f t="shared" si="140"/>
        <v>795</v>
      </c>
      <c r="AU51" s="24">
        <f t="shared" si="140"/>
        <v>795</v>
      </c>
      <c r="AV51" s="24">
        <f t="shared" si="140"/>
        <v>795</v>
      </c>
      <c r="AW51" s="24">
        <f t="shared" si="140"/>
        <v>795</v>
      </c>
      <c r="AX51" s="24">
        <f t="shared" si="140"/>
        <v>795</v>
      </c>
      <c r="AZ51" s="24">
        <f t="shared" si="43"/>
        <v>0</v>
      </c>
      <c r="BA51" s="20">
        <f t="shared" si="3"/>
        <v>0</v>
      </c>
      <c r="BB51" s="20">
        <f t="shared" si="4"/>
        <v>0</v>
      </c>
      <c r="BC51" s="20">
        <f t="shared" si="5"/>
        <v>0</v>
      </c>
      <c r="BD51" s="20">
        <f t="shared" si="6"/>
        <v>0</v>
      </c>
      <c r="BE51" s="20">
        <f t="shared" si="7"/>
        <v>0</v>
      </c>
      <c r="BG51" s="26">
        <f t="shared" si="10"/>
        <v>1</v>
      </c>
      <c r="BH51" s="26">
        <f t="shared" si="11"/>
        <v>1</v>
      </c>
      <c r="BI51" s="26">
        <f t="shared" si="12"/>
        <v>1</v>
      </c>
      <c r="BJ51" s="26">
        <f t="shared" si="13"/>
        <v>1</v>
      </c>
      <c r="BK51" s="26">
        <f t="shared" si="14"/>
        <v>1</v>
      </c>
      <c r="BL51" s="26"/>
      <c r="BM51" s="26">
        <f t="shared" si="15"/>
        <v>1</v>
      </c>
      <c r="BN51" s="26">
        <f t="shared" si="16"/>
        <v>1</v>
      </c>
      <c r="BO51" s="26">
        <f t="shared" si="17"/>
        <v>1</v>
      </c>
      <c r="BP51" s="26">
        <f t="shared" si="18"/>
        <v>1</v>
      </c>
      <c r="BQ51" s="26">
        <f t="shared" si="19"/>
        <v>1</v>
      </c>
      <c r="BR51" s="26"/>
      <c r="BS51" s="26">
        <f t="shared" si="20"/>
        <v>0</v>
      </c>
      <c r="BT51" s="26">
        <f t="shared" si="21"/>
        <v>0</v>
      </c>
      <c r="BU51" s="26">
        <f t="shared" si="22"/>
        <v>0</v>
      </c>
      <c r="BV51" s="26">
        <f t="shared" si="23"/>
        <v>0</v>
      </c>
      <c r="BW51" s="26">
        <f t="shared" si="24"/>
        <v>0</v>
      </c>
      <c r="BX51" s="26"/>
      <c r="BY51" s="26">
        <f t="shared" si="25"/>
        <v>1</v>
      </c>
      <c r="BZ51" s="26">
        <f t="shared" si="26"/>
        <v>1</v>
      </c>
      <c r="CA51" s="26">
        <f t="shared" si="27"/>
        <v>1</v>
      </c>
      <c r="CB51" s="26">
        <f t="shared" si="28"/>
        <v>1</v>
      </c>
      <c r="CC51" s="26">
        <f t="shared" si="29"/>
        <v>1</v>
      </c>
      <c r="CD51" s="26"/>
      <c r="CE51" s="26">
        <f t="shared" si="30"/>
        <v>1</v>
      </c>
      <c r="CF51" s="26">
        <f t="shared" si="31"/>
        <v>1</v>
      </c>
      <c r="CG51" s="26">
        <f t="shared" si="32"/>
        <v>1</v>
      </c>
      <c r="CH51" s="26">
        <f t="shared" si="33"/>
        <v>1</v>
      </c>
      <c r="CI51" s="26">
        <f t="shared" si="34"/>
        <v>1</v>
      </c>
      <c r="CJ51" s="26"/>
      <c r="CK51" s="26">
        <f t="shared" si="35"/>
        <v>0</v>
      </c>
      <c r="CL51" s="26">
        <f t="shared" si="36"/>
        <v>0</v>
      </c>
      <c r="CM51" s="26">
        <f t="shared" si="37"/>
        <v>0</v>
      </c>
      <c r="CN51" s="26">
        <f t="shared" si="38"/>
        <v>0</v>
      </c>
      <c r="CO51" s="26">
        <f t="shared" si="39"/>
        <v>0</v>
      </c>
    </row>
    <row r="52" spans="1:93" ht="18" customHeight="1" x14ac:dyDescent="0.25">
      <c r="A52" s="13" t="s">
        <v>9</v>
      </c>
      <c r="B52" s="13" t="s">
        <v>10</v>
      </c>
      <c r="C52" s="13" t="s">
        <v>84</v>
      </c>
      <c r="D52" s="13" t="s">
        <v>83</v>
      </c>
      <c r="E52" s="13" t="s">
        <v>85</v>
      </c>
      <c r="F52" s="13" t="s">
        <v>57</v>
      </c>
      <c r="G52" s="13" t="s">
        <v>86</v>
      </c>
      <c r="H52" s="13" t="s">
        <v>15</v>
      </c>
      <c r="I52" s="13" t="s">
        <v>16</v>
      </c>
      <c r="J52" s="14">
        <f>+'Select Tuition Changes'!Y57</f>
        <v>0</v>
      </c>
      <c r="K52" s="14">
        <f>+'Select Tuition Changes'!Z57</f>
        <v>0</v>
      </c>
      <c r="L52" s="14">
        <f>+'Select Tuition Changes'!AA57</f>
        <v>0</v>
      </c>
      <c r="M52" s="14">
        <f>+'Select Tuition Changes'!AB57</f>
        <v>0</v>
      </c>
      <c r="N52" s="14">
        <f>+'Select Tuition Changes'!AC57</f>
        <v>0</v>
      </c>
      <c r="O52" s="14"/>
      <c r="P52" s="19">
        <v>3.5000000000000003E-2</v>
      </c>
      <c r="Q52" s="24">
        <f>+'Select Tuition Changes'!AE57-'Tuition Calculations'!AL52</f>
        <v>47492</v>
      </c>
      <c r="R52" s="24">
        <f>+'Select Tuition Changes'!AF57-'Tuition Calculations'!AM52</f>
        <v>47492</v>
      </c>
      <c r="S52" s="24">
        <f>+'Select Tuition Changes'!AG57-'Tuition Calculations'!AN52</f>
        <v>47492</v>
      </c>
      <c r="T52" s="24">
        <f>+'Select Tuition Changes'!AH57-'Tuition Calculations'!AO52</f>
        <v>47492</v>
      </c>
      <c r="U52" s="24">
        <f>+'Select Tuition Changes'!AI57-'Tuition Calculations'!AP52</f>
        <v>47492</v>
      </c>
      <c r="V52" s="24">
        <f>+'Select Tuition Changes'!AJ57-'Tuition Calculations'!AQ52</f>
        <v>47492</v>
      </c>
      <c r="W52" s="24"/>
      <c r="X52" s="24">
        <f t="shared" ref="X52:AC52" si="141">+Q51</f>
        <v>25701</v>
      </c>
      <c r="Y52" s="24">
        <f t="shared" si="141"/>
        <v>25701</v>
      </c>
      <c r="Z52" s="24">
        <f t="shared" si="141"/>
        <v>25701</v>
      </c>
      <c r="AA52" s="24">
        <f t="shared" si="141"/>
        <v>25701</v>
      </c>
      <c r="AB52" s="24">
        <f t="shared" si="141"/>
        <v>25701</v>
      </c>
      <c r="AC52" s="24">
        <f t="shared" si="141"/>
        <v>25701</v>
      </c>
      <c r="AD52" s="24"/>
      <c r="AE52" s="24">
        <f t="shared" si="41"/>
        <v>21791</v>
      </c>
      <c r="AF52" s="20">
        <f t="shared" si="45"/>
        <v>21791</v>
      </c>
      <c r="AG52" s="20">
        <f t="shared" si="46"/>
        <v>21791</v>
      </c>
      <c r="AH52" s="20">
        <f t="shared" si="47"/>
        <v>21791</v>
      </c>
      <c r="AI52" s="20">
        <f t="shared" si="48"/>
        <v>21791</v>
      </c>
      <c r="AJ52" s="20">
        <f t="shared" si="49"/>
        <v>21791</v>
      </c>
      <c r="AL52" s="20">
        <f>ROUND($P52*'Select Tuition Changes'!AE57,0)</f>
        <v>1723</v>
      </c>
      <c r="AM52" s="20">
        <f>ROUND($P52*'Select Tuition Changes'!AF57,0)</f>
        <v>1723</v>
      </c>
      <c r="AN52" s="20">
        <f>ROUND($P52*'Select Tuition Changes'!AG57,0)</f>
        <v>1723</v>
      </c>
      <c r="AO52" s="20">
        <f>ROUND($P52*'Select Tuition Changes'!AH57,0)</f>
        <v>1723</v>
      </c>
      <c r="AP52" s="20">
        <f>ROUND($P52*'Select Tuition Changes'!AI57,0)</f>
        <v>1723</v>
      </c>
      <c r="AQ52" s="20">
        <f>ROUND($P52*'Select Tuition Changes'!AJ57,0)</f>
        <v>1723</v>
      </c>
      <c r="AS52" s="24">
        <f t="shared" ref="AS52:AX52" si="142">+AL51</f>
        <v>795</v>
      </c>
      <c r="AT52" s="24">
        <f t="shared" si="142"/>
        <v>795</v>
      </c>
      <c r="AU52" s="24">
        <f t="shared" si="142"/>
        <v>795</v>
      </c>
      <c r="AV52" s="24">
        <f t="shared" si="142"/>
        <v>795</v>
      </c>
      <c r="AW52" s="24">
        <f t="shared" si="142"/>
        <v>795</v>
      </c>
      <c r="AX52" s="24">
        <f t="shared" si="142"/>
        <v>795</v>
      </c>
      <c r="AZ52" s="24">
        <f t="shared" si="43"/>
        <v>928</v>
      </c>
      <c r="BA52" s="20">
        <f t="shared" si="3"/>
        <v>928</v>
      </c>
      <c r="BB52" s="20">
        <f t="shared" si="4"/>
        <v>928</v>
      </c>
      <c r="BC52" s="20">
        <f t="shared" si="5"/>
        <v>928</v>
      </c>
      <c r="BD52" s="20">
        <f t="shared" si="6"/>
        <v>928</v>
      </c>
      <c r="BE52" s="20">
        <f t="shared" si="7"/>
        <v>928</v>
      </c>
      <c r="BG52" s="26">
        <f t="shared" si="10"/>
        <v>1</v>
      </c>
      <c r="BH52" s="26">
        <f t="shared" si="11"/>
        <v>1</v>
      </c>
      <c r="BI52" s="26">
        <f t="shared" si="12"/>
        <v>1</v>
      </c>
      <c r="BJ52" s="26">
        <f t="shared" si="13"/>
        <v>1</v>
      </c>
      <c r="BK52" s="26">
        <f t="shared" si="14"/>
        <v>1</v>
      </c>
      <c r="BL52" s="26"/>
      <c r="BM52" s="26">
        <f t="shared" si="15"/>
        <v>1</v>
      </c>
      <c r="BN52" s="26">
        <f t="shared" si="16"/>
        <v>1</v>
      </c>
      <c r="BO52" s="26">
        <f t="shared" si="17"/>
        <v>1</v>
      </c>
      <c r="BP52" s="26">
        <f t="shared" si="18"/>
        <v>1</v>
      </c>
      <c r="BQ52" s="26">
        <f t="shared" si="19"/>
        <v>1</v>
      </c>
      <c r="BR52" s="26"/>
      <c r="BS52" s="26">
        <f t="shared" si="20"/>
        <v>1</v>
      </c>
      <c r="BT52" s="26">
        <f t="shared" si="21"/>
        <v>1</v>
      </c>
      <c r="BU52" s="26">
        <f t="shared" si="22"/>
        <v>1</v>
      </c>
      <c r="BV52" s="26">
        <f t="shared" si="23"/>
        <v>1</v>
      </c>
      <c r="BW52" s="26">
        <f t="shared" si="24"/>
        <v>1</v>
      </c>
      <c r="BX52" s="26"/>
      <c r="BY52" s="26">
        <f t="shared" si="25"/>
        <v>1</v>
      </c>
      <c r="BZ52" s="26">
        <f t="shared" si="26"/>
        <v>1</v>
      </c>
      <c r="CA52" s="26">
        <f t="shared" si="27"/>
        <v>1</v>
      </c>
      <c r="CB52" s="26">
        <f t="shared" si="28"/>
        <v>1</v>
      </c>
      <c r="CC52" s="26">
        <f t="shared" si="29"/>
        <v>1</v>
      </c>
      <c r="CD52" s="26"/>
      <c r="CE52" s="26">
        <f t="shared" si="30"/>
        <v>1</v>
      </c>
      <c r="CF52" s="26">
        <f t="shared" si="31"/>
        <v>1</v>
      </c>
      <c r="CG52" s="26">
        <f t="shared" si="32"/>
        <v>1</v>
      </c>
      <c r="CH52" s="26">
        <f t="shared" si="33"/>
        <v>1</v>
      </c>
      <c r="CI52" s="26">
        <f t="shared" si="34"/>
        <v>1</v>
      </c>
      <c r="CJ52" s="26"/>
      <c r="CK52" s="26">
        <f t="shared" si="35"/>
        <v>1</v>
      </c>
      <c r="CL52" s="26">
        <f t="shared" si="36"/>
        <v>1</v>
      </c>
      <c r="CM52" s="26">
        <f t="shared" si="37"/>
        <v>1</v>
      </c>
      <c r="CN52" s="26">
        <f t="shared" si="38"/>
        <v>1</v>
      </c>
      <c r="CO52" s="26">
        <f t="shared" si="39"/>
        <v>1</v>
      </c>
    </row>
    <row r="53" spans="1:93" ht="18" customHeight="1" x14ac:dyDescent="0.25">
      <c r="A53" s="13" t="s">
        <v>9</v>
      </c>
      <c r="B53" s="13" t="s">
        <v>10</v>
      </c>
      <c r="C53" s="13" t="s">
        <v>87</v>
      </c>
      <c r="D53" s="13" t="s">
        <v>52</v>
      </c>
      <c r="E53" s="13" t="s">
        <v>88</v>
      </c>
      <c r="F53" s="13" t="s">
        <v>38</v>
      </c>
      <c r="G53" s="13" t="s">
        <v>89</v>
      </c>
      <c r="H53" s="13" t="s">
        <v>13</v>
      </c>
      <c r="I53" s="13" t="s">
        <v>14</v>
      </c>
      <c r="J53" s="14">
        <f>+'Select Tuition Changes'!Y58</f>
        <v>0</v>
      </c>
      <c r="K53" s="14">
        <f>+'Select Tuition Changes'!Z58</f>
        <v>0</v>
      </c>
      <c r="L53" s="14">
        <f>+'Select Tuition Changes'!AA58</f>
        <v>0</v>
      </c>
      <c r="M53" s="14">
        <f>+'Select Tuition Changes'!AB58</f>
        <v>0</v>
      </c>
      <c r="N53" s="14">
        <f>+'Select Tuition Changes'!AC58</f>
        <v>0</v>
      </c>
      <c r="O53" s="14"/>
      <c r="P53" s="19">
        <v>0.05</v>
      </c>
      <c r="Q53" s="24">
        <f>+'Select Tuition Changes'!AE58-'Tuition Calculations'!AL53</f>
        <v>29574</v>
      </c>
      <c r="R53" s="24">
        <f>+'Select Tuition Changes'!AF58-'Tuition Calculations'!AM53</f>
        <v>29574</v>
      </c>
      <c r="S53" s="24">
        <f>+'Select Tuition Changes'!AG58-'Tuition Calculations'!AN53</f>
        <v>29574</v>
      </c>
      <c r="T53" s="24">
        <f>+'Select Tuition Changes'!AH58-'Tuition Calculations'!AO53</f>
        <v>29574</v>
      </c>
      <c r="U53" s="24">
        <f>+'Select Tuition Changes'!AI58-'Tuition Calculations'!AP53</f>
        <v>29574</v>
      </c>
      <c r="V53" s="24">
        <f>+'Select Tuition Changes'!AJ58-'Tuition Calculations'!AQ53</f>
        <v>29574</v>
      </c>
      <c r="W53" s="24"/>
      <c r="X53" s="24">
        <f t="shared" ref="X53:AC53" si="143">+Q53</f>
        <v>29574</v>
      </c>
      <c r="Y53" s="24">
        <f t="shared" si="143"/>
        <v>29574</v>
      </c>
      <c r="Z53" s="24">
        <f t="shared" si="143"/>
        <v>29574</v>
      </c>
      <c r="AA53" s="24">
        <f t="shared" si="143"/>
        <v>29574</v>
      </c>
      <c r="AB53" s="24">
        <f t="shared" si="143"/>
        <v>29574</v>
      </c>
      <c r="AC53" s="24">
        <f t="shared" si="143"/>
        <v>29574</v>
      </c>
      <c r="AD53" s="24"/>
      <c r="AE53" s="24">
        <f t="shared" si="41"/>
        <v>0</v>
      </c>
      <c r="AF53" s="20">
        <f t="shared" si="45"/>
        <v>0</v>
      </c>
      <c r="AG53" s="20">
        <f t="shared" si="46"/>
        <v>0</v>
      </c>
      <c r="AH53" s="20">
        <f t="shared" si="47"/>
        <v>0</v>
      </c>
      <c r="AI53" s="20">
        <f t="shared" si="48"/>
        <v>0</v>
      </c>
      <c r="AJ53" s="20">
        <f t="shared" si="49"/>
        <v>0</v>
      </c>
      <c r="AL53" s="20">
        <f>ROUND($P53*'Select Tuition Changes'!AE58,0)</f>
        <v>1557</v>
      </c>
      <c r="AM53" s="20">
        <f>ROUND($P53*'Select Tuition Changes'!AF58,0)</f>
        <v>1557</v>
      </c>
      <c r="AN53" s="20">
        <f>ROUND($P53*'Select Tuition Changes'!AG58,0)</f>
        <v>1557</v>
      </c>
      <c r="AO53" s="20">
        <f>ROUND($P53*'Select Tuition Changes'!AH58,0)</f>
        <v>1557</v>
      </c>
      <c r="AP53" s="20">
        <f>ROUND($P53*'Select Tuition Changes'!AI58,0)</f>
        <v>1557</v>
      </c>
      <c r="AQ53" s="20">
        <f>ROUND($P53*'Select Tuition Changes'!AJ58,0)</f>
        <v>1557</v>
      </c>
      <c r="AS53" s="24">
        <f t="shared" ref="AS53:AX53" si="144">+AL53</f>
        <v>1557</v>
      </c>
      <c r="AT53" s="24">
        <f t="shared" si="144"/>
        <v>1557</v>
      </c>
      <c r="AU53" s="24">
        <f t="shared" si="144"/>
        <v>1557</v>
      </c>
      <c r="AV53" s="24">
        <f t="shared" si="144"/>
        <v>1557</v>
      </c>
      <c r="AW53" s="24">
        <f t="shared" si="144"/>
        <v>1557</v>
      </c>
      <c r="AX53" s="24">
        <f t="shared" si="144"/>
        <v>1557</v>
      </c>
      <c r="AZ53" s="24">
        <f t="shared" si="43"/>
        <v>0</v>
      </c>
      <c r="BA53" s="20">
        <f t="shared" si="3"/>
        <v>0</v>
      </c>
      <c r="BB53" s="20">
        <f t="shared" si="4"/>
        <v>0</v>
      </c>
      <c r="BC53" s="20">
        <f t="shared" si="5"/>
        <v>0</v>
      </c>
      <c r="BD53" s="20">
        <f t="shared" si="6"/>
        <v>0</v>
      </c>
      <c r="BE53" s="20">
        <f t="shared" si="7"/>
        <v>0</v>
      </c>
      <c r="BG53" s="26">
        <f t="shared" si="10"/>
        <v>1</v>
      </c>
      <c r="BH53" s="26">
        <f t="shared" si="11"/>
        <v>1</v>
      </c>
      <c r="BI53" s="26">
        <f t="shared" si="12"/>
        <v>1</v>
      </c>
      <c r="BJ53" s="26">
        <f t="shared" si="13"/>
        <v>1</v>
      </c>
      <c r="BK53" s="26">
        <f t="shared" si="14"/>
        <v>1</v>
      </c>
      <c r="BL53" s="26"/>
      <c r="BM53" s="26">
        <f t="shared" si="15"/>
        <v>1</v>
      </c>
      <c r="BN53" s="26">
        <f t="shared" si="16"/>
        <v>1</v>
      </c>
      <c r="BO53" s="26">
        <f t="shared" si="17"/>
        <v>1</v>
      </c>
      <c r="BP53" s="26">
        <f t="shared" si="18"/>
        <v>1</v>
      </c>
      <c r="BQ53" s="26">
        <f t="shared" si="19"/>
        <v>1</v>
      </c>
      <c r="BR53" s="26"/>
      <c r="BS53" s="26">
        <f t="shared" si="20"/>
        <v>0</v>
      </c>
      <c r="BT53" s="26">
        <f t="shared" si="21"/>
        <v>0</v>
      </c>
      <c r="BU53" s="26">
        <f t="shared" si="22"/>
        <v>0</v>
      </c>
      <c r="BV53" s="26">
        <f t="shared" si="23"/>
        <v>0</v>
      </c>
      <c r="BW53" s="26">
        <f t="shared" si="24"/>
        <v>0</v>
      </c>
      <c r="BX53" s="26"/>
      <c r="BY53" s="26">
        <f t="shared" si="25"/>
        <v>1</v>
      </c>
      <c r="BZ53" s="26">
        <f t="shared" si="26"/>
        <v>1</v>
      </c>
      <c r="CA53" s="26">
        <f t="shared" si="27"/>
        <v>1</v>
      </c>
      <c r="CB53" s="26">
        <f t="shared" si="28"/>
        <v>1</v>
      </c>
      <c r="CC53" s="26">
        <f t="shared" si="29"/>
        <v>1</v>
      </c>
      <c r="CD53" s="26"/>
      <c r="CE53" s="26">
        <f t="shared" si="30"/>
        <v>1</v>
      </c>
      <c r="CF53" s="26">
        <f t="shared" si="31"/>
        <v>1</v>
      </c>
      <c r="CG53" s="26">
        <f t="shared" si="32"/>
        <v>1</v>
      </c>
      <c r="CH53" s="26">
        <f t="shared" si="33"/>
        <v>1</v>
      </c>
      <c r="CI53" s="26">
        <f t="shared" si="34"/>
        <v>1</v>
      </c>
      <c r="CJ53" s="26"/>
      <c r="CK53" s="26">
        <f t="shared" si="35"/>
        <v>0</v>
      </c>
      <c r="CL53" s="26">
        <f t="shared" si="36"/>
        <v>0</v>
      </c>
      <c r="CM53" s="26">
        <f t="shared" si="37"/>
        <v>0</v>
      </c>
      <c r="CN53" s="26">
        <f t="shared" si="38"/>
        <v>0</v>
      </c>
      <c r="CO53" s="26">
        <f t="shared" si="39"/>
        <v>0</v>
      </c>
    </row>
    <row r="54" spans="1:93" ht="18" customHeight="1" x14ac:dyDescent="0.25">
      <c r="A54" s="13" t="s">
        <v>9</v>
      </c>
      <c r="B54" s="13" t="s">
        <v>10</v>
      </c>
      <c r="C54" s="13" t="s">
        <v>87</v>
      </c>
      <c r="D54" s="13" t="s">
        <v>52</v>
      </c>
      <c r="E54" s="13" t="s">
        <v>88</v>
      </c>
      <c r="F54" s="13" t="s">
        <v>38</v>
      </c>
      <c r="G54" s="13" t="s">
        <v>89</v>
      </c>
      <c r="H54" s="13" t="s">
        <v>15</v>
      </c>
      <c r="I54" s="13" t="s">
        <v>16</v>
      </c>
      <c r="J54" s="14">
        <f>+'Select Tuition Changes'!Y59</f>
        <v>0</v>
      </c>
      <c r="K54" s="14">
        <f>+'Select Tuition Changes'!Z59</f>
        <v>0</v>
      </c>
      <c r="L54" s="14">
        <f>+'Select Tuition Changes'!AA59</f>
        <v>0</v>
      </c>
      <c r="M54" s="14">
        <f>+'Select Tuition Changes'!AB59</f>
        <v>0</v>
      </c>
      <c r="N54" s="14">
        <f>+'Select Tuition Changes'!AC59</f>
        <v>0</v>
      </c>
      <c r="O54" s="14"/>
      <c r="P54" s="19">
        <v>0.03</v>
      </c>
      <c r="Q54" s="24">
        <f>+'Select Tuition Changes'!AE59-'Tuition Calculations'!AL54</f>
        <v>58313</v>
      </c>
      <c r="R54" s="24">
        <f>+'Select Tuition Changes'!AF59-'Tuition Calculations'!AM54</f>
        <v>58313</v>
      </c>
      <c r="S54" s="24">
        <f>+'Select Tuition Changes'!AG59-'Tuition Calculations'!AN54</f>
        <v>58313</v>
      </c>
      <c r="T54" s="24">
        <f>+'Select Tuition Changes'!AH59-'Tuition Calculations'!AO54</f>
        <v>58313</v>
      </c>
      <c r="U54" s="24">
        <f>+'Select Tuition Changes'!AI59-'Tuition Calculations'!AP54</f>
        <v>58313</v>
      </c>
      <c r="V54" s="24">
        <f>+'Select Tuition Changes'!AJ59-'Tuition Calculations'!AQ54</f>
        <v>58313</v>
      </c>
      <c r="W54" s="24"/>
      <c r="X54" s="24">
        <f t="shared" ref="X54:AC54" si="145">+Q53</f>
        <v>29574</v>
      </c>
      <c r="Y54" s="24">
        <f t="shared" si="145"/>
        <v>29574</v>
      </c>
      <c r="Z54" s="24">
        <f t="shared" si="145"/>
        <v>29574</v>
      </c>
      <c r="AA54" s="24">
        <f t="shared" si="145"/>
        <v>29574</v>
      </c>
      <c r="AB54" s="24">
        <f t="shared" si="145"/>
        <v>29574</v>
      </c>
      <c r="AC54" s="24">
        <f t="shared" si="145"/>
        <v>29574</v>
      </c>
      <c r="AD54" s="24"/>
      <c r="AE54" s="24">
        <f t="shared" si="41"/>
        <v>28739</v>
      </c>
      <c r="AF54" s="20">
        <f t="shared" si="45"/>
        <v>28739</v>
      </c>
      <c r="AG54" s="20">
        <f t="shared" si="46"/>
        <v>28739</v>
      </c>
      <c r="AH54" s="20">
        <f t="shared" si="47"/>
        <v>28739</v>
      </c>
      <c r="AI54" s="20">
        <f t="shared" si="48"/>
        <v>28739</v>
      </c>
      <c r="AJ54" s="20">
        <f t="shared" si="49"/>
        <v>28739</v>
      </c>
      <c r="AL54" s="20">
        <f>ROUND($P54*'Select Tuition Changes'!AE59,0)</f>
        <v>1804</v>
      </c>
      <c r="AM54" s="20">
        <f>ROUND($P54*'Select Tuition Changes'!AF59,0)</f>
        <v>1804</v>
      </c>
      <c r="AN54" s="20">
        <f>ROUND($P54*'Select Tuition Changes'!AG59,0)</f>
        <v>1804</v>
      </c>
      <c r="AO54" s="20">
        <f>ROUND($P54*'Select Tuition Changes'!AH59,0)</f>
        <v>1804</v>
      </c>
      <c r="AP54" s="20">
        <f>ROUND($P54*'Select Tuition Changes'!AI59,0)</f>
        <v>1804</v>
      </c>
      <c r="AQ54" s="20">
        <f>ROUND($P54*'Select Tuition Changes'!AJ59,0)</f>
        <v>1804</v>
      </c>
      <c r="AS54" s="24">
        <f t="shared" ref="AS54:AX54" si="146">+AL53</f>
        <v>1557</v>
      </c>
      <c r="AT54" s="24">
        <f t="shared" si="146"/>
        <v>1557</v>
      </c>
      <c r="AU54" s="24">
        <f t="shared" si="146"/>
        <v>1557</v>
      </c>
      <c r="AV54" s="24">
        <f t="shared" si="146"/>
        <v>1557</v>
      </c>
      <c r="AW54" s="24">
        <f t="shared" si="146"/>
        <v>1557</v>
      </c>
      <c r="AX54" s="24">
        <f t="shared" si="146"/>
        <v>1557</v>
      </c>
      <c r="AZ54" s="24">
        <f t="shared" si="43"/>
        <v>247</v>
      </c>
      <c r="BA54" s="20">
        <f t="shared" si="3"/>
        <v>247</v>
      </c>
      <c r="BB54" s="20">
        <f t="shared" si="4"/>
        <v>247</v>
      </c>
      <c r="BC54" s="20">
        <f t="shared" si="5"/>
        <v>247</v>
      </c>
      <c r="BD54" s="20">
        <f t="shared" si="6"/>
        <v>247</v>
      </c>
      <c r="BE54" s="20">
        <f t="shared" si="7"/>
        <v>247</v>
      </c>
      <c r="BG54" s="26">
        <f t="shared" si="10"/>
        <v>1</v>
      </c>
      <c r="BH54" s="26">
        <f t="shared" si="11"/>
        <v>1</v>
      </c>
      <c r="BI54" s="26">
        <f t="shared" si="12"/>
        <v>1</v>
      </c>
      <c r="BJ54" s="26">
        <f t="shared" si="13"/>
        <v>1</v>
      </c>
      <c r="BK54" s="26">
        <f t="shared" si="14"/>
        <v>1</v>
      </c>
      <c r="BL54" s="26"/>
      <c r="BM54" s="26">
        <f t="shared" si="15"/>
        <v>1</v>
      </c>
      <c r="BN54" s="26">
        <f t="shared" si="16"/>
        <v>1</v>
      </c>
      <c r="BO54" s="26">
        <f t="shared" si="17"/>
        <v>1</v>
      </c>
      <c r="BP54" s="26">
        <f t="shared" si="18"/>
        <v>1</v>
      </c>
      <c r="BQ54" s="26">
        <f t="shared" si="19"/>
        <v>1</v>
      </c>
      <c r="BR54" s="26"/>
      <c r="BS54" s="26">
        <f t="shared" si="20"/>
        <v>1</v>
      </c>
      <c r="BT54" s="26">
        <f t="shared" si="21"/>
        <v>1</v>
      </c>
      <c r="BU54" s="26">
        <f t="shared" si="22"/>
        <v>1</v>
      </c>
      <c r="BV54" s="26">
        <f t="shared" si="23"/>
        <v>1</v>
      </c>
      <c r="BW54" s="26">
        <f t="shared" si="24"/>
        <v>1</v>
      </c>
      <c r="BX54" s="26"/>
      <c r="BY54" s="26">
        <f t="shared" si="25"/>
        <v>1</v>
      </c>
      <c r="BZ54" s="26">
        <f t="shared" si="26"/>
        <v>1</v>
      </c>
      <c r="CA54" s="26">
        <f t="shared" si="27"/>
        <v>1</v>
      </c>
      <c r="CB54" s="26">
        <f t="shared" si="28"/>
        <v>1</v>
      </c>
      <c r="CC54" s="26">
        <f t="shared" si="29"/>
        <v>1</v>
      </c>
      <c r="CD54" s="26"/>
      <c r="CE54" s="26">
        <f t="shared" si="30"/>
        <v>1</v>
      </c>
      <c r="CF54" s="26">
        <f t="shared" si="31"/>
        <v>1</v>
      </c>
      <c r="CG54" s="26">
        <f t="shared" si="32"/>
        <v>1</v>
      </c>
      <c r="CH54" s="26">
        <f t="shared" si="33"/>
        <v>1</v>
      </c>
      <c r="CI54" s="26">
        <f t="shared" si="34"/>
        <v>1</v>
      </c>
      <c r="CJ54" s="26"/>
      <c r="CK54" s="26">
        <f t="shared" si="35"/>
        <v>1</v>
      </c>
      <c r="CL54" s="26">
        <f t="shared" si="36"/>
        <v>1</v>
      </c>
      <c r="CM54" s="26">
        <f t="shared" si="37"/>
        <v>1</v>
      </c>
      <c r="CN54" s="26">
        <f t="shared" si="38"/>
        <v>1</v>
      </c>
      <c r="CO54" s="26">
        <f t="shared" si="39"/>
        <v>1</v>
      </c>
    </row>
    <row r="55" spans="1:93" ht="18" customHeight="1" x14ac:dyDescent="0.25">
      <c r="A55" s="13" t="s">
        <v>9</v>
      </c>
      <c r="B55" s="13" t="s">
        <v>10</v>
      </c>
      <c r="C55" s="13" t="s">
        <v>90</v>
      </c>
      <c r="D55" s="13" t="s">
        <v>30</v>
      </c>
      <c r="E55" s="13" t="s">
        <v>91</v>
      </c>
      <c r="F55" s="13" t="s">
        <v>52</v>
      </c>
      <c r="G55" s="13" t="s">
        <v>93</v>
      </c>
      <c r="H55" s="13" t="s">
        <v>13</v>
      </c>
      <c r="I55" s="13" t="s">
        <v>14</v>
      </c>
      <c r="J55" s="14">
        <f>+'Select Tuition Changes'!Y60</f>
        <v>0</v>
      </c>
      <c r="K55" s="14">
        <f>+'Select Tuition Changes'!Z60</f>
        <v>0</v>
      </c>
      <c r="L55" s="14">
        <f>+'Select Tuition Changes'!AA60</f>
        <v>0</v>
      </c>
      <c r="M55" s="14">
        <f>+'Select Tuition Changes'!AB60</f>
        <v>0</v>
      </c>
      <c r="N55" s="14">
        <f>+'Select Tuition Changes'!AC60</f>
        <v>0</v>
      </c>
      <c r="O55" s="14"/>
      <c r="P55" s="19">
        <v>0.05</v>
      </c>
      <c r="Q55" s="24">
        <f>+'Select Tuition Changes'!AE60-'Tuition Calculations'!AL55</f>
        <v>36637</v>
      </c>
      <c r="R55" s="24">
        <f>+'Select Tuition Changes'!AF60-'Tuition Calculations'!AM55</f>
        <v>36637</v>
      </c>
      <c r="S55" s="24">
        <f>+'Select Tuition Changes'!AG60-'Tuition Calculations'!AN55</f>
        <v>36637</v>
      </c>
      <c r="T55" s="24">
        <f>+'Select Tuition Changes'!AH60-'Tuition Calculations'!AO55</f>
        <v>36637</v>
      </c>
      <c r="U55" s="24">
        <f>+'Select Tuition Changes'!AI60-'Tuition Calculations'!AP55</f>
        <v>36637</v>
      </c>
      <c r="V55" s="24">
        <f>+'Select Tuition Changes'!AJ60-'Tuition Calculations'!AQ55</f>
        <v>36637</v>
      </c>
      <c r="W55" s="24"/>
      <c r="X55" s="24">
        <f t="shared" ref="X55:AC55" si="147">+Q55</f>
        <v>36637</v>
      </c>
      <c r="Y55" s="24">
        <f t="shared" si="147"/>
        <v>36637</v>
      </c>
      <c r="Z55" s="24">
        <f t="shared" si="147"/>
        <v>36637</v>
      </c>
      <c r="AA55" s="24">
        <f t="shared" si="147"/>
        <v>36637</v>
      </c>
      <c r="AB55" s="24">
        <f t="shared" si="147"/>
        <v>36637</v>
      </c>
      <c r="AC55" s="24">
        <f t="shared" si="147"/>
        <v>36637</v>
      </c>
      <c r="AD55" s="24"/>
      <c r="AE55" s="24">
        <f t="shared" si="41"/>
        <v>0</v>
      </c>
      <c r="AF55" s="20">
        <f t="shared" si="45"/>
        <v>0</v>
      </c>
      <c r="AG55" s="20">
        <f t="shared" si="46"/>
        <v>0</v>
      </c>
      <c r="AH55" s="20">
        <f t="shared" si="47"/>
        <v>0</v>
      </c>
      <c r="AI55" s="20">
        <f t="shared" si="48"/>
        <v>0</v>
      </c>
      <c r="AJ55" s="20">
        <f t="shared" si="49"/>
        <v>0</v>
      </c>
      <c r="AL55" s="20">
        <f>ROUND($P55*'Select Tuition Changes'!AE60,0)</f>
        <v>1928</v>
      </c>
      <c r="AM55" s="20">
        <f>ROUND($P55*'Select Tuition Changes'!AF60,0)</f>
        <v>1928</v>
      </c>
      <c r="AN55" s="20">
        <f>ROUND($P55*'Select Tuition Changes'!AG60,0)</f>
        <v>1928</v>
      </c>
      <c r="AO55" s="20">
        <f>ROUND($P55*'Select Tuition Changes'!AH60,0)</f>
        <v>1928</v>
      </c>
      <c r="AP55" s="20">
        <f>ROUND($P55*'Select Tuition Changes'!AI60,0)</f>
        <v>1928</v>
      </c>
      <c r="AQ55" s="20">
        <f>ROUND($P55*'Select Tuition Changes'!AJ60,0)</f>
        <v>1928</v>
      </c>
      <c r="AS55" s="24">
        <f t="shared" ref="AS55:AX55" si="148">+AL55</f>
        <v>1928</v>
      </c>
      <c r="AT55" s="24">
        <f t="shared" si="148"/>
        <v>1928</v>
      </c>
      <c r="AU55" s="24">
        <f t="shared" si="148"/>
        <v>1928</v>
      </c>
      <c r="AV55" s="24">
        <f t="shared" si="148"/>
        <v>1928</v>
      </c>
      <c r="AW55" s="24">
        <f t="shared" si="148"/>
        <v>1928</v>
      </c>
      <c r="AX55" s="24">
        <f t="shared" si="148"/>
        <v>1928</v>
      </c>
      <c r="AZ55" s="24">
        <f t="shared" si="43"/>
        <v>0</v>
      </c>
      <c r="BA55" s="20">
        <f t="shared" si="3"/>
        <v>0</v>
      </c>
      <c r="BB55" s="20">
        <f t="shared" si="4"/>
        <v>0</v>
      </c>
      <c r="BC55" s="20">
        <f t="shared" si="5"/>
        <v>0</v>
      </c>
      <c r="BD55" s="20">
        <f t="shared" si="6"/>
        <v>0</v>
      </c>
      <c r="BE55" s="20">
        <f t="shared" si="7"/>
        <v>0</v>
      </c>
      <c r="BG55" s="26">
        <f t="shared" si="10"/>
        <v>1</v>
      </c>
      <c r="BH55" s="26">
        <f t="shared" si="11"/>
        <v>1</v>
      </c>
      <c r="BI55" s="26">
        <f t="shared" si="12"/>
        <v>1</v>
      </c>
      <c r="BJ55" s="26">
        <f t="shared" si="13"/>
        <v>1</v>
      </c>
      <c r="BK55" s="26">
        <f t="shared" si="14"/>
        <v>1</v>
      </c>
      <c r="BL55" s="26"/>
      <c r="BM55" s="26">
        <f t="shared" si="15"/>
        <v>1</v>
      </c>
      <c r="BN55" s="26">
        <f t="shared" si="16"/>
        <v>1</v>
      </c>
      <c r="BO55" s="26">
        <f t="shared" si="17"/>
        <v>1</v>
      </c>
      <c r="BP55" s="26">
        <f t="shared" si="18"/>
        <v>1</v>
      </c>
      <c r="BQ55" s="26">
        <f t="shared" si="19"/>
        <v>1</v>
      </c>
      <c r="BR55" s="26"/>
      <c r="BS55" s="26">
        <f t="shared" si="20"/>
        <v>0</v>
      </c>
      <c r="BT55" s="26">
        <f t="shared" si="21"/>
        <v>0</v>
      </c>
      <c r="BU55" s="26">
        <f t="shared" si="22"/>
        <v>0</v>
      </c>
      <c r="BV55" s="26">
        <f t="shared" si="23"/>
        <v>0</v>
      </c>
      <c r="BW55" s="26">
        <f t="shared" si="24"/>
        <v>0</v>
      </c>
      <c r="BX55" s="26"/>
      <c r="BY55" s="26">
        <f t="shared" si="25"/>
        <v>1</v>
      </c>
      <c r="BZ55" s="26">
        <f t="shared" si="26"/>
        <v>1</v>
      </c>
      <c r="CA55" s="26">
        <f t="shared" si="27"/>
        <v>1</v>
      </c>
      <c r="CB55" s="26">
        <f t="shared" si="28"/>
        <v>1</v>
      </c>
      <c r="CC55" s="26">
        <f t="shared" si="29"/>
        <v>1</v>
      </c>
      <c r="CD55" s="26"/>
      <c r="CE55" s="26">
        <f t="shared" si="30"/>
        <v>1</v>
      </c>
      <c r="CF55" s="26">
        <f t="shared" si="31"/>
        <v>1</v>
      </c>
      <c r="CG55" s="26">
        <f t="shared" si="32"/>
        <v>1</v>
      </c>
      <c r="CH55" s="26">
        <f t="shared" si="33"/>
        <v>1</v>
      </c>
      <c r="CI55" s="26">
        <f t="shared" si="34"/>
        <v>1</v>
      </c>
      <c r="CJ55" s="26"/>
      <c r="CK55" s="26">
        <f t="shared" si="35"/>
        <v>0</v>
      </c>
      <c r="CL55" s="26">
        <f t="shared" si="36"/>
        <v>0</v>
      </c>
      <c r="CM55" s="26">
        <f t="shared" si="37"/>
        <v>0</v>
      </c>
      <c r="CN55" s="26">
        <f t="shared" si="38"/>
        <v>0</v>
      </c>
      <c r="CO55" s="26">
        <f t="shared" si="39"/>
        <v>0</v>
      </c>
    </row>
    <row r="56" spans="1:93" ht="18" customHeight="1" x14ac:dyDescent="0.25">
      <c r="A56" s="13" t="s">
        <v>9</v>
      </c>
      <c r="B56" s="13" t="s">
        <v>10</v>
      </c>
      <c r="C56" s="13" t="s">
        <v>90</v>
      </c>
      <c r="D56" s="13" t="s">
        <v>30</v>
      </c>
      <c r="E56" s="13" t="s">
        <v>91</v>
      </c>
      <c r="F56" s="13" t="s">
        <v>52</v>
      </c>
      <c r="G56" s="13" t="s">
        <v>93</v>
      </c>
      <c r="H56" s="13" t="s">
        <v>15</v>
      </c>
      <c r="I56" s="13" t="s">
        <v>16</v>
      </c>
      <c r="J56" s="14">
        <f>+'Select Tuition Changes'!Y61</f>
        <v>0</v>
      </c>
      <c r="K56" s="14">
        <f>+'Select Tuition Changes'!Z61</f>
        <v>0</v>
      </c>
      <c r="L56" s="14">
        <f>+'Select Tuition Changes'!AA61</f>
        <v>0</v>
      </c>
      <c r="M56" s="14">
        <f>+'Select Tuition Changes'!AB61</f>
        <v>0</v>
      </c>
      <c r="N56" s="14">
        <f>+'Select Tuition Changes'!AC61</f>
        <v>0</v>
      </c>
      <c r="O56" s="14"/>
      <c r="P56" s="19">
        <v>0.03</v>
      </c>
      <c r="Q56" s="24">
        <f>+'Select Tuition Changes'!AE61-'Tuition Calculations'!AL56</f>
        <v>57682</v>
      </c>
      <c r="R56" s="24">
        <f>+'Select Tuition Changes'!AF61-'Tuition Calculations'!AM56</f>
        <v>57682</v>
      </c>
      <c r="S56" s="24">
        <f>+'Select Tuition Changes'!AG61-'Tuition Calculations'!AN56</f>
        <v>57682</v>
      </c>
      <c r="T56" s="24">
        <f>+'Select Tuition Changes'!AH61-'Tuition Calculations'!AO56</f>
        <v>57682</v>
      </c>
      <c r="U56" s="24">
        <f>+'Select Tuition Changes'!AI61-'Tuition Calculations'!AP56</f>
        <v>57682</v>
      </c>
      <c r="V56" s="24">
        <f>+'Select Tuition Changes'!AJ61-'Tuition Calculations'!AQ56</f>
        <v>57682</v>
      </c>
      <c r="W56" s="24"/>
      <c r="X56" s="24">
        <f t="shared" ref="X56:AC56" si="149">+Q55</f>
        <v>36637</v>
      </c>
      <c r="Y56" s="24">
        <f t="shared" si="149"/>
        <v>36637</v>
      </c>
      <c r="Z56" s="24">
        <f t="shared" si="149"/>
        <v>36637</v>
      </c>
      <c r="AA56" s="24">
        <f t="shared" si="149"/>
        <v>36637</v>
      </c>
      <c r="AB56" s="24">
        <f t="shared" si="149"/>
        <v>36637</v>
      </c>
      <c r="AC56" s="24">
        <f t="shared" si="149"/>
        <v>36637</v>
      </c>
      <c r="AD56" s="24"/>
      <c r="AE56" s="24">
        <f t="shared" si="41"/>
        <v>21045</v>
      </c>
      <c r="AF56" s="20">
        <f t="shared" si="45"/>
        <v>21045</v>
      </c>
      <c r="AG56" s="20">
        <f t="shared" si="46"/>
        <v>21045</v>
      </c>
      <c r="AH56" s="20">
        <f t="shared" si="47"/>
        <v>21045</v>
      </c>
      <c r="AI56" s="20">
        <f t="shared" si="48"/>
        <v>21045</v>
      </c>
      <c r="AJ56" s="20">
        <f t="shared" si="49"/>
        <v>21045</v>
      </c>
      <c r="AL56" s="20">
        <f>ROUND($P56*'Select Tuition Changes'!AE61,0)</f>
        <v>1784</v>
      </c>
      <c r="AM56" s="20">
        <f>ROUND($P56*'Select Tuition Changes'!AF61,0)</f>
        <v>1784</v>
      </c>
      <c r="AN56" s="20">
        <f>ROUND($P56*'Select Tuition Changes'!AG61,0)</f>
        <v>1784</v>
      </c>
      <c r="AO56" s="20">
        <f>ROUND($P56*'Select Tuition Changes'!AH61,0)</f>
        <v>1784</v>
      </c>
      <c r="AP56" s="20">
        <f>ROUND($P56*'Select Tuition Changes'!AI61,0)</f>
        <v>1784</v>
      </c>
      <c r="AQ56" s="20">
        <f>ROUND($P56*'Select Tuition Changes'!AJ61,0)</f>
        <v>1784</v>
      </c>
      <c r="AS56" s="24">
        <f t="shared" ref="AS56:AX56" si="150">+AL55</f>
        <v>1928</v>
      </c>
      <c r="AT56" s="24">
        <f t="shared" si="150"/>
        <v>1928</v>
      </c>
      <c r="AU56" s="24">
        <f t="shared" si="150"/>
        <v>1928</v>
      </c>
      <c r="AV56" s="24">
        <f t="shared" si="150"/>
        <v>1928</v>
      </c>
      <c r="AW56" s="24">
        <f t="shared" si="150"/>
        <v>1928</v>
      </c>
      <c r="AX56" s="24">
        <f t="shared" si="150"/>
        <v>1928</v>
      </c>
      <c r="AZ56" s="24">
        <f t="shared" si="43"/>
        <v>-144</v>
      </c>
      <c r="BA56" s="20">
        <f t="shared" si="3"/>
        <v>-144</v>
      </c>
      <c r="BB56" s="20">
        <f t="shared" si="4"/>
        <v>-144</v>
      </c>
      <c r="BC56" s="20">
        <f t="shared" si="5"/>
        <v>-144</v>
      </c>
      <c r="BD56" s="20">
        <f t="shared" si="6"/>
        <v>-144</v>
      </c>
      <c r="BE56" s="20">
        <f t="shared" si="7"/>
        <v>-144</v>
      </c>
      <c r="BG56" s="26">
        <f t="shared" si="10"/>
        <v>1</v>
      </c>
      <c r="BH56" s="26">
        <f t="shared" si="11"/>
        <v>1</v>
      </c>
      <c r="BI56" s="26">
        <f t="shared" si="12"/>
        <v>1</v>
      </c>
      <c r="BJ56" s="26">
        <f t="shared" si="13"/>
        <v>1</v>
      </c>
      <c r="BK56" s="26">
        <f t="shared" si="14"/>
        <v>1</v>
      </c>
      <c r="BL56" s="26"/>
      <c r="BM56" s="26">
        <f t="shared" si="15"/>
        <v>1</v>
      </c>
      <c r="BN56" s="26">
        <f t="shared" si="16"/>
        <v>1</v>
      </c>
      <c r="BO56" s="26">
        <f t="shared" si="17"/>
        <v>1</v>
      </c>
      <c r="BP56" s="26">
        <f t="shared" si="18"/>
        <v>1</v>
      </c>
      <c r="BQ56" s="26">
        <f t="shared" si="19"/>
        <v>1</v>
      </c>
      <c r="BR56" s="26"/>
      <c r="BS56" s="26">
        <f t="shared" si="20"/>
        <v>1</v>
      </c>
      <c r="BT56" s="26">
        <f t="shared" si="21"/>
        <v>1</v>
      </c>
      <c r="BU56" s="26">
        <f t="shared" si="22"/>
        <v>1</v>
      </c>
      <c r="BV56" s="26">
        <f t="shared" si="23"/>
        <v>1</v>
      </c>
      <c r="BW56" s="26">
        <f t="shared" si="24"/>
        <v>1</v>
      </c>
      <c r="BX56" s="26"/>
      <c r="BY56" s="26">
        <f t="shared" si="25"/>
        <v>1</v>
      </c>
      <c r="BZ56" s="26">
        <f t="shared" si="26"/>
        <v>1</v>
      </c>
      <c r="CA56" s="26">
        <f t="shared" si="27"/>
        <v>1</v>
      </c>
      <c r="CB56" s="26">
        <f t="shared" si="28"/>
        <v>1</v>
      </c>
      <c r="CC56" s="26">
        <f t="shared" si="29"/>
        <v>1</v>
      </c>
      <c r="CD56" s="26"/>
      <c r="CE56" s="26">
        <f t="shared" si="30"/>
        <v>1</v>
      </c>
      <c r="CF56" s="26">
        <f t="shared" si="31"/>
        <v>1</v>
      </c>
      <c r="CG56" s="26">
        <f t="shared" si="32"/>
        <v>1</v>
      </c>
      <c r="CH56" s="26">
        <f t="shared" si="33"/>
        <v>1</v>
      </c>
      <c r="CI56" s="26">
        <f t="shared" si="34"/>
        <v>1</v>
      </c>
      <c r="CJ56" s="26"/>
      <c r="CK56" s="26">
        <f t="shared" si="35"/>
        <v>0</v>
      </c>
      <c r="CL56" s="26">
        <f t="shared" si="36"/>
        <v>0</v>
      </c>
      <c r="CM56" s="26">
        <f t="shared" si="37"/>
        <v>0</v>
      </c>
      <c r="CN56" s="26">
        <f t="shared" si="38"/>
        <v>0</v>
      </c>
      <c r="CO56" s="26">
        <f t="shared" si="39"/>
        <v>0</v>
      </c>
    </row>
    <row r="57" spans="1:93" ht="18" customHeight="1" x14ac:dyDescent="0.25">
      <c r="A57" s="13" t="s">
        <v>9</v>
      </c>
      <c r="B57" s="13" t="s">
        <v>10</v>
      </c>
      <c r="C57" s="13" t="s">
        <v>90</v>
      </c>
      <c r="D57" s="13" t="s">
        <v>30</v>
      </c>
      <c r="E57" s="13" t="s">
        <v>91</v>
      </c>
      <c r="F57" s="13" t="s">
        <v>83</v>
      </c>
      <c r="G57" s="13" t="s">
        <v>92</v>
      </c>
      <c r="H57" s="13" t="s">
        <v>13</v>
      </c>
      <c r="I57" s="13" t="s">
        <v>14</v>
      </c>
      <c r="J57" s="14">
        <f>+'Select Tuition Changes'!Y62</f>
        <v>0</v>
      </c>
      <c r="K57" s="14">
        <f>+'Select Tuition Changes'!Z62</f>
        <v>0</v>
      </c>
      <c r="L57" s="14">
        <f>+'Select Tuition Changes'!AA62</f>
        <v>0</v>
      </c>
      <c r="M57" s="14">
        <f>+'Select Tuition Changes'!AB62</f>
        <v>0</v>
      </c>
      <c r="N57" s="14">
        <f>+'Select Tuition Changes'!AC62</f>
        <v>0</v>
      </c>
      <c r="O57" s="14"/>
      <c r="P57" s="19">
        <v>0.05</v>
      </c>
      <c r="Q57" s="24">
        <f>+'Select Tuition Changes'!AE62-'Tuition Calculations'!AL57</f>
        <v>36637</v>
      </c>
      <c r="R57" s="24">
        <f>+'Select Tuition Changes'!AF62-'Tuition Calculations'!AM57</f>
        <v>36637</v>
      </c>
      <c r="S57" s="24">
        <f>+'Select Tuition Changes'!AG62-'Tuition Calculations'!AN57</f>
        <v>36637</v>
      </c>
      <c r="T57" s="24">
        <f>+'Select Tuition Changes'!AH62-'Tuition Calculations'!AO57</f>
        <v>36637</v>
      </c>
      <c r="U57" s="24">
        <f>+'Select Tuition Changes'!AI62-'Tuition Calculations'!AP57</f>
        <v>36637</v>
      </c>
      <c r="V57" s="24">
        <f>+'Select Tuition Changes'!AJ62-'Tuition Calculations'!AQ57</f>
        <v>36637</v>
      </c>
      <c r="W57" s="24"/>
      <c r="X57" s="24">
        <f t="shared" ref="X57:AC57" si="151">+Q57</f>
        <v>36637</v>
      </c>
      <c r="Y57" s="24">
        <f t="shared" si="151"/>
        <v>36637</v>
      </c>
      <c r="Z57" s="24">
        <f t="shared" si="151"/>
        <v>36637</v>
      </c>
      <c r="AA57" s="24">
        <f t="shared" si="151"/>
        <v>36637</v>
      </c>
      <c r="AB57" s="24">
        <f t="shared" si="151"/>
        <v>36637</v>
      </c>
      <c r="AC57" s="24">
        <f t="shared" si="151"/>
        <v>36637</v>
      </c>
      <c r="AD57" s="24"/>
      <c r="AE57" s="24">
        <f t="shared" si="41"/>
        <v>0</v>
      </c>
      <c r="AF57" s="20">
        <f t="shared" si="45"/>
        <v>0</v>
      </c>
      <c r="AG57" s="20">
        <f t="shared" si="46"/>
        <v>0</v>
      </c>
      <c r="AH57" s="20">
        <f t="shared" si="47"/>
        <v>0</v>
      </c>
      <c r="AI57" s="20">
        <f t="shared" si="48"/>
        <v>0</v>
      </c>
      <c r="AJ57" s="20">
        <f t="shared" si="49"/>
        <v>0</v>
      </c>
      <c r="AL57" s="20">
        <f>ROUND($P57*'Select Tuition Changes'!AE62,0)</f>
        <v>1928</v>
      </c>
      <c r="AM57" s="20">
        <f>ROUND($P57*'Select Tuition Changes'!AF62,0)</f>
        <v>1928</v>
      </c>
      <c r="AN57" s="20">
        <f>ROUND($P57*'Select Tuition Changes'!AG62,0)</f>
        <v>1928</v>
      </c>
      <c r="AO57" s="20">
        <f>ROUND($P57*'Select Tuition Changes'!AH62,0)</f>
        <v>1928</v>
      </c>
      <c r="AP57" s="20">
        <f>ROUND($P57*'Select Tuition Changes'!AI62,0)</f>
        <v>1928</v>
      </c>
      <c r="AQ57" s="20">
        <f>ROUND($P57*'Select Tuition Changes'!AJ62,0)</f>
        <v>1928</v>
      </c>
      <c r="AS57" s="24">
        <f t="shared" ref="AS57:AX57" si="152">+AL57</f>
        <v>1928</v>
      </c>
      <c r="AT57" s="24">
        <f t="shared" si="152"/>
        <v>1928</v>
      </c>
      <c r="AU57" s="24">
        <f t="shared" si="152"/>
        <v>1928</v>
      </c>
      <c r="AV57" s="24">
        <f t="shared" si="152"/>
        <v>1928</v>
      </c>
      <c r="AW57" s="24">
        <f t="shared" si="152"/>
        <v>1928</v>
      </c>
      <c r="AX57" s="24">
        <f t="shared" si="152"/>
        <v>1928</v>
      </c>
      <c r="AZ57" s="24">
        <f t="shared" si="43"/>
        <v>0</v>
      </c>
      <c r="BA57" s="20">
        <f t="shared" si="3"/>
        <v>0</v>
      </c>
      <c r="BB57" s="20">
        <f t="shared" si="4"/>
        <v>0</v>
      </c>
      <c r="BC57" s="20">
        <f t="shared" si="5"/>
        <v>0</v>
      </c>
      <c r="BD57" s="20">
        <f t="shared" si="6"/>
        <v>0</v>
      </c>
      <c r="BE57" s="20">
        <f t="shared" si="7"/>
        <v>0</v>
      </c>
      <c r="BG57" s="26">
        <f t="shared" si="10"/>
        <v>1</v>
      </c>
      <c r="BH57" s="26">
        <f t="shared" si="11"/>
        <v>1</v>
      </c>
      <c r="BI57" s="26">
        <f t="shared" si="12"/>
        <v>1</v>
      </c>
      <c r="BJ57" s="26">
        <f t="shared" si="13"/>
        <v>1</v>
      </c>
      <c r="BK57" s="26">
        <f t="shared" si="14"/>
        <v>1</v>
      </c>
      <c r="BL57" s="26"/>
      <c r="BM57" s="26">
        <f t="shared" si="15"/>
        <v>1</v>
      </c>
      <c r="BN57" s="26">
        <f t="shared" si="16"/>
        <v>1</v>
      </c>
      <c r="BO57" s="26">
        <f t="shared" si="17"/>
        <v>1</v>
      </c>
      <c r="BP57" s="26">
        <f t="shared" si="18"/>
        <v>1</v>
      </c>
      <c r="BQ57" s="26">
        <f t="shared" si="19"/>
        <v>1</v>
      </c>
      <c r="BR57" s="26"/>
      <c r="BS57" s="26">
        <f t="shared" si="20"/>
        <v>0</v>
      </c>
      <c r="BT57" s="26">
        <f t="shared" si="21"/>
        <v>0</v>
      </c>
      <c r="BU57" s="26">
        <f t="shared" si="22"/>
        <v>0</v>
      </c>
      <c r="BV57" s="26">
        <f t="shared" si="23"/>
        <v>0</v>
      </c>
      <c r="BW57" s="26">
        <f t="shared" si="24"/>
        <v>0</v>
      </c>
      <c r="BX57" s="26"/>
      <c r="BY57" s="26">
        <f t="shared" si="25"/>
        <v>1</v>
      </c>
      <c r="BZ57" s="26">
        <f t="shared" si="26"/>
        <v>1</v>
      </c>
      <c r="CA57" s="26">
        <f t="shared" si="27"/>
        <v>1</v>
      </c>
      <c r="CB57" s="26">
        <f t="shared" si="28"/>
        <v>1</v>
      </c>
      <c r="CC57" s="26">
        <f t="shared" si="29"/>
        <v>1</v>
      </c>
      <c r="CD57" s="26"/>
      <c r="CE57" s="26">
        <f t="shared" si="30"/>
        <v>1</v>
      </c>
      <c r="CF57" s="26">
        <f t="shared" si="31"/>
        <v>1</v>
      </c>
      <c r="CG57" s="26">
        <f t="shared" si="32"/>
        <v>1</v>
      </c>
      <c r="CH57" s="26">
        <f t="shared" si="33"/>
        <v>1</v>
      </c>
      <c r="CI57" s="26">
        <f t="shared" si="34"/>
        <v>1</v>
      </c>
      <c r="CJ57" s="26"/>
      <c r="CK57" s="26">
        <f t="shared" si="35"/>
        <v>0</v>
      </c>
      <c r="CL57" s="26">
        <f t="shared" si="36"/>
        <v>0</v>
      </c>
      <c r="CM57" s="26">
        <f t="shared" si="37"/>
        <v>0</v>
      </c>
      <c r="CN57" s="26">
        <f t="shared" si="38"/>
        <v>0</v>
      </c>
      <c r="CO57" s="26">
        <f t="shared" si="39"/>
        <v>0</v>
      </c>
    </row>
    <row r="58" spans="1:93" ht="18" customHeight="1" x14ac:dyDescent="0.25">
      <c r="A58" s="13" t="s">
        <v>9</v>
      </c>
      <c r="B58" s="13" t="s">
        <v>10</v>
      </c>
      <c r="C58" s="13" t="s">
        <v>90</v>
      </c>
      <c r="D58" s="13" t="s">
        <v>30</v>
      </c>
      <c r="E58" s="13" t="s">
        <v>91</v>
      </c>
      <c r="F58" s="13" t="s">
        <v>83</v>
      </c>
      <c r="G58" s="13" t="s">
        <v>92</v>
      </c>
      <c r="H58" s="13" t="s">
        <v>15</v>
      </c>
      <c r="I58" s="13" t="s">
        <v>16</v>
      </c>
      <c r="J58" s="14">
        <f>+'Select Tuition Changes'!Y63</f>
        <v>0</v>
      </c>
      <c r="K58" s="14">
        <f>+'Select Tuition Changes'!Z63</f>
        <v>0</v>
      </c>
      <c r="L58" s="14">
        <f>+'Select Tuition Changes'!AA63</f>
        <v>0</v>
      </c>
      <c r="M58" s="14">
        <f>+'Select Tuition Changes'!AB63</f>
        <v>0</v>
      </c>
      <c r="N58" s="14">
        <f>+'Select Tuition Changes'!AC63</f>
        <v>0</v>
      </c>
      <c r="O58" s="14"/>
      <c r="P58" s="19">
        <v>0.03</v>
      </c>
      <c r="Q58" s="24">
        <f>+'Select Tuition Changes'!AE63-'Tuition Calculations'!AL58</f>
        <v>57682</v>
      </c>
      <c r="R58" s="24">
        <f>+'Select Tuition Changes'!AF63-'Tuition Calculations'!AM58</f>
        <v>57682</v>
      </c>
      <c r="S58" s="24">
        <f>+'Select Tuition Changes'!AG63-'Tuition Calculations'!AN58</f>
        <v>57682</v>
      </c>
      <c r="T58" s="24">
        <f>+'Select Tuition Changes'!AH63-'Tuition Calculations'!AO58</f>
        <v>57682</v>
      </c>
      <c r="U58" s="24">
        <f>+'Select Tuition Changes'!AI63-'Tuition Calculations'!AP58</f>
        <v>57682</v>
      </c>
      <c r="V58" s="24">
        <f>+'Select Tuition Changes'!AJ63-'Tuition Calculations'!AQ58</f>
        <v>57682</v>
      </c>
      <c r="W58" s="24"/>
      <c r="X58" s="24">
        <f t="shared" ref="X58:AC58" si="153">+Q57</f>
        <v>36637</v>
      </c>
      <c r="Y58" s="24">
        <f t="shared" si="153"/>
        <v>36637</v>
      </c>
      <c r="Z58" s="24">
        <f t="shared" si="153"/>
        <v>36637</v>
      </c>
      <c r="AA58" s="24">
        <f t="shared" si="153"/>
        <v>36637</v>
      </c>
      <c r="AB58" s="24">
        <f t="shared" si="153"/>
        <v>36637</v>
      </c>
      <c r="AC58" s="24">
        <f t="shared" si="153"/>
        <v>36637</v>
      </c>
      <c r="AD58" s="24"/>
      <c r="AE58" s="24">
        <f t="shared" si="41"/>
        <v>21045</v>
      </c>
      <c r="AF58" s="20">
        <f t="shared" si="45"/>
        <v>21045</v>
      </c>
      <c r="AG58" s="20">
        <f t="shared" si="46"/>
        <v>21045</v>
      </c>
      <c r="AH58" s="20">
        <f t="shared" si="47"/>
        <v>21045</v>
      </c>
      <c r="AI58" s="20">
        <f t="shared" si="48"/>
        <v>21045</v>
      </c>
      <c r="AJ58" s="20">
        <f t="shared" si="49"/>
        <v>21045</v>
      </c>
      <c r="AL58" s="20">
        <f>ROUND($P58*'Select Tuition Changes'!AE63,0)</f>
        <v>1784</v>
      </c>
      <c r="AM58" s="20">
        <f>ROUND($P58*'Select Tuition Changes'!AF63,0)</f>
        <v>1784</v>
      </c>
      <c r="AN58" s="20">
        <f>ROUND($P58*'Select Tuition Changes'!AG63,0)</f>
        <v>1784</v>
      </c>
      <c r="AO58" s="20">
        <f>ROUND($P58*'Select Tuition Changes'!AH63,0)</f>
        <v>1784</v>
      </c>
      <c r="AP58" s="20">
        <f>ROUND($P58*'Select Tuition Changes'!AI63,0)</f>
        <v>1784</v>
      </c>
      <c r="AQ58" s="20">
        <f>ROUND($P58*'Select Tuition Changes'!AJ63,0)</f>
        <v>1784</v>
      </c>
      <c r="AS58" s="24">
        <f t="shared" ref="AS58:AX58" si="154">+AL57</f>
        <v>1928</v>
      </c>
      <c r="AT58" s="24">
        <f t="shared" si="154"/>
        <v>1928</v>
      </c>
      <c r="AU58" s="24">
        <f t="shared" si="154"/>
        <v>1928</v>
      </c>
      <c r="AV58" s="24">
        <f t="shared" si="154"/>
        <v>1928</v>
      </c>
      <c r="AW58" s="24">
        <f t="shared" si="154"/>
        <v>1928</v>
      </c>
      <c r="AX58" s="24">
        <f t="shared" si="154"/>
        <v>1928</v>
      </c>
      <c r="AZ58" s="24">
        <f t="shared" si="43"/>
        <v>-144</v>
      </c>
      <c r="BA58" s="20">
        <f t="shared" si="3"/>
        <v>-144</v>
      </c>
      <c r="BB58" s="20">
        <f t="shared" si="4"/>
        <v>-144</v>
      </c>
      <c r="BC58" s="20">
        <f t="shared" si="5"/>
        <v>-144</v>
      </c>
      <c r="BD58" s="20">
        <f t="shared" si="6"/>
        <v>-144</v>
      </c>
      <c r="BE58" s="20">
        <f t="shared" si="7"/>
        <v>-144</v>
      </c>
      <c r="BG58" s="26">
        <f t="shared" si="10"/>
        <v>1</v>
      </c>
      <c r="BH58" s="26">
        <f t="shared" si="11"/>
        <v>1</v>
      </c>
      <c r="BI58" s="26">
        <f t="shared" si="12"/>
        <v>1</v>
      </c>
      <c r="BJ58" s="26">
        <f t="shared" si="13"/>
        <v>1</v>
      </c>
      <c r="BK58" s="26">
        <f t="shared" si="14"/>
        <v>1</v>
      </c>
      <c r="BL58" s="26"/>
      <c r="BM58" s="26">
        <f t="shared" si="15"/>
        <v>1</v>
      </c>
      <c r="BN58" s="26">
        <f t="shared" si="16"/>
        <v>1</v>
      </c>
      <c r="BO58" s="26">
        <f t="shared" si="17"/>
        <v>1</v>
      </c>
      <c r="BP58" s="26">
        <f t="shared" si="18"/>
        <v>1</v>
      </c>
      <c r="BQ58" s="26">
        <f t="shared" si="19"/>
        <v>1</v>
      </c>
      <c r="BR58" s="26"/>
      <c r="BS58" s="26">
        <f t="shared" si="20"/>
        <v>1</v>
      </c>
      <c r="BT58" s="26">
        <f t="shared" si="21"/>
        <v>1</v>
      </c>
      <c r="BU58" s="26">
        <f t="shared" si="22"/>
        <v>1</v>
      </c>
      <c r="BV58" s="26">
        <f t="shared" si="23"/>
        <v>1</v>
      </c>
      <c r="BW58" s="26">
        <f t="shared" si="24"/>
        <v>1</v>
      </c>
      <c r="BX58" s="26"/>
      <c r="BY58" s="26">
        <f t="shared" si="25"/>
        <v>1</v>
      </c>
      <c r="BZ58" s="26">
        <f t="shared" si="26"/>
        <v>1</v>
      </c>
      <c r="CA58" s="26">
        <f t="shared" si="27"/>
        <v>1</v>
      </c>
      <c r="CB58" s="26">
        <f t="shared" si="28"/>
        <v>1</v>
      </c>
      <c r="CC58" s="26">
        <f t="shared" si="29"/>
        <v>1</v>
      </c>
      <c r="CD58" s="26"/>
      <c r="CE58" s="26">
        <f t="shared" si="30"/>
        <v>1</v>
      </c>
      <c r="CF58" s="26">
        <f t="shared" si="31"/>
        <v>1</v>
      </c>
      <c r="CG58" s="26">
        <f t="shared" si="32"/>
        <v>1</v>
      </c>
      <c r="CH58" s="26">
        <f t="shared" si="33"/>
        <v>1</v>
      </c>
      <c r="CI58" s="26">
        <f t="shared" si="34"/>
        <v>1</v>
      </c>
      <c r="CJ58" s="26"/>
      <c r="CK58" s="26">
        <f t="shared" si="35"/>
        <v>0</v>
      </c>
      <c r="CL58" s="26">
        <f t="shared" si="36"/>
        <v>0</v>
      </c>
      <c r="CM58" s="26">
        <f t="shared" si="37"/>
        <v>0</v>
      </c>
      <c r="CN58" s="26">
        <f t="shared" si="38"/>
        <v>0</v>
      </c>
      <c r="CO58" s="26">
        <f t="shared" si="39"/>
        <v>0</v>
      </c>
    </row>
    <row r="59" spans="1:93" ht="18" customHeight="1" x14ac:dyDescent="0.25">
      <c r="A59" s="13" t="s">
        <v>9</v>
      </c>
      <c r="B59" s="13" t="s">
        <v>10</v>
      </c>
      <c r="C59" s="13" t="s">
        <v>90</v>
      </c>
      <c r="D59" s="13" t="s">
        <v>30</v>
      </c>
      <c r="E59" s="13" t="s">
        <v>91</v>
      </c>
      <c r="F59" s="13" t="s">
        <v>94</v>
      </c>
      <c r="G59" s="13" t="s">
        <v>95</v>
      </c>
      <c r="H59" s="13" t="s">
        <v>13</v>
      </c>
      <c r="I59" s="13" t="s">
        <v>14</v>
      </c>
      <c r="J59" s="14">
        <f>+'Select Tuition Changes'!Y64</f>
        <v>0</v>
      </c>
      <c r="K59" s="14">
        <f>+'Select Tuition Changes'!Z64</f>
        <v>0</v>
      </c>
      <c r="L59" s="14">
        <f>+'Select Tuition Changes'!AA64</f>
        <v>0</v>
      </c>
      <c r="M59" s="14">
        <f>+'Select Tuition Changes'!AB64</f>
        <v>0</v>
      </c>
      <c r="N59" s="14">
        <f>+'Select Tuition Changes'!AC64</f>
        <v>0</v>
      </c>
      <c r="O59" s="14"/>
      <c r="P59" s="19">
        <v>0.05</v>
      </c>
      <c r="Q59" s="24">
        <f>+'Select Tuition Changes'!AE64-'Tuition Calculations'!AL59</f>
        <v>36634</v>
      </c>
      <c r="R59" s="24">
        <f>+'Select Tuition Changes'!AF64-'Tuition Calculations'!AM59</f>
        <v>36634</v>
      </c>
      <c r="S59" s="24">
        <f>+'Select Tuition Changes'!AG64-'Tuition Calculations'!AN59</f>
        <v>36634</v>
      </c>
      <c r="T59" s="24">
        <f>+'Select Tuition Changes'!AH64-'Tuition Calculations'!AO59</f>
        <v>36634</v>
      </c>
      <c r="U59" s="24">
        <f>+'Select Tuition Changes'!AI64-'Tuition Calculations'!AP59</f>
        <v>36634</v>
      </c>
      <c r="V59" s="24">
        <f>+'Select Tuition Changes'!AJ64-'Tuition Calculations'!AQ59</f>
        <v>36634</v>
      </c>
      <c r="W59" s="24"/>
      <c r="X59" s="24">
        <f t="shared" ref="X59:AC59" si="155">+Q59</f>
        <v>36634</v>
      </c>
      <c r="Y59" s="24">
        <f t="shared" si="155"/>
        <v>36634</v>
      </c>
      <c r="Z59" s="24">
        <f t="shared" si="155"/>
        <v>36634</v>
      </c>
      <c r="AA59" s="24">
        <f t="shared" si="155"/>
        <v>36634</v>
      </c>
      <c r="AB59" s="24">
        <f t="shared" si="155"/>
        <v>36634</v>
      </c>
      <c r="AC59" s="24">
        <f t="shared" si="155"/>
        <v>36634</v>
      </c>
      <c r="AD59" s="24"/>
      <c r="AE59" s="24">
        <f t="shared" si="41"/>
        <v>0</v>
      </c>
      <c r="AF59" s="20">
        <f t="shared" si="45"/>
        <v>0</v>
      </c>
      <c r="AG59" s="20">
        <f t="shared" si="46"/>
        <v>0</v>
      </c>
      <c r="AH59" s="20">
        <f t="shared" si="47"/>
        <v>0</v>
      </c>
      <c r="AI59" s="20">
        <f t="shared" si="48"/>
        <v>0</v>
      </c>
      <c r="AJ59" s="20">
        <f t="shared" si="49"/>
        <v>0</v>
      </c>
      <c r="AL59" s="20">
        <f>ROUND($P59*'Select Tuition Changes'!AE64,0)</f>
        <v>1928</v>
      </c>
      <c r="AM59" s="20">
        <f>ROUND($P59*'Select Tuition Changes'!AF64,0)</f>
        <v>1928</v>
      </c>
      <c r="AN59" s="20">
        <f>ROUND($P59*'Select Tuition Changes'!AG64,0)</f>
        <v>1928</v>
      </c>
      <c r="AO59" s="20">
        <f>ROUND($P59*'Select Tuition Changes'!AH64,0)</f>
        <v>1928</v>
      </c>
      <c r="AP59" s="20">
        <f>ROUND($P59*'Select Tuition Changes'!AI64,0)</f>
        <v>1928</v>
      </c>
      <c r="AQ59" s="20">
        <f>ROUND($P59*'Select Tuition Changes'!AJ64,0)</f>
        <v>1928</v>
      </c>
      <c r="AS59" s="24">
        <f t="shared" ref="AS59:AX59" si="156">+AL59</f>
        <v>1928</v>
      </c>
      <c r="AT59" s="24">
        <f t="shared" si="156"/>
        <v>1928</v>
      </c>
      <c r="AU59" s="24">
        <f t="shared" si="156"/>
        <v>1928</v>
      </c>
      <c r="AV59" s="24">
        <f t="shared" si="156"/>
        <v>1928</v>
      </c>
      <c r="AW59" s="24">
        <f t="shared" si="156"/>
        <v>1928</v>
      </c>
      <c r="AX59" s="24">
        <f t="shared" si="156"/>
        <v>1928</v>
      </c>
      <c r="AZ59" s="24">
        <f t="shared" si="43"/>
        <v>0</v>
      </c>
      <c r="BA59" s="20">
        <f t="shared" si="3"/>
        <v>0</v>
      </c>
      <c r="BB59" s="20">
        <f t="shared" si="4"/>
        <v>0</v>
      </c>
      <c r="BC59" s="20">
        <f t="shared" si="5"/>
        <v>0</v>
      </c>
      <c r="BD59" s="20">
        <f t="shared" si="6"/>
        <v>0</v>
      </c>
      <c r="BE59" s="20">
        <f t="shared" si="7"/>
        <v>0</v>
      </c>
      <c r="BG59" s="26">
        <f t="shared" si="10"/>
        <v>1</v>
      </c>
      <c r="BH59" s="26">
        <f t="shared" si="11"/>
        <v>1</v>
      </c>
      <c r="BI59" s="26">
        <f t="shared" si="12"/>
        <v>1</v>
      </c>
      <c r="BJ59" s="26">
        <f t="shared" si="13"/>
        <v>1</v>
      </c>
      <c r="BK59" s="26">
        <f t="shared" si="14"/>
        <v>1</v>
      </c>
      <c r="BL59" s="26"/>
      <c r="BM59" s="26">
        <f t="shared" si="15"/>
        <v>1</v>
      </c>
      <c r="BN59" s="26">
        <f t="shared" si="16"/>
        <v>1</v>
      </c>
      <c r="BO59" s="26">
        <f t="shared" si="17"/>
        <v>1</v>
      </c>
      <c r="BP59" s="26">
        <f t="shared" si="18"/>
        <v>1</v>
      </c>
      <c r="BQ59" s="26">
        <f t="shared" si="19"/>
        <v>1</v>
      </c>
      <c r="BR59" s="26"/>
      <c r="BS59" s="26">
        <f t="shared" si="20"/>
        <v>0</v>
      </c>
      <c r="BT59" s="26">
        <f t="shared" si="21"/>
        <v>0</v>
      </c>
      <c r="BU59" s="26">
        <f t="shared" si="22"/>
        <v>0</v>
      </c>
      <c r="BV59" s="26">
        <f t="shared" si="23"/>
        <v>0</v>
      </c>
      <c r="BW59" s="26">
        <f t="shared" si="24"/>
        <v>0</v>
      </c>
      <c r="BX59" s="26"/>
      <c r="BY59" s="26">
        <f t="shared" si="25"/>
        <v>1</v>
      </c>
      <c r="BZ59" s="26">
        <f t="shared" si="26"/>
        <v>1</v>
      </c>
      <c r="CA59" s="26">
        <f t="shared" si="27"/>
        <v>1</v>
      </c>
      <c r="CB59" s="26">
        <f t="shared" si="28"/>
        <v>1</v>
      </c>
      <c r="CC59" s="26">
        <f t="shared" si="29"/>
        <v>1</v>
      </c>
      <c r="CD59" s="26"/>
      <c r="CE59" s="26">
        <f t="shared" si="30"/>
        <v>1</v>
      </c>
      <c r="CF59" s="26">
        <f t="shared" si="31"/>
        <v>1</v>
      </c>
      <c r="CG59" s="26">
        <f t="shared" si="32"/>
        <v>1</v>
      </c>
      <c r="CH59" s="26">
        <f t="shared" si="33"/>
        <v>1</v>
      </c>
      <c r="CI59" s="26">
        <f t="shared" si="34"/>
        <v>1</v>
      </c>
      <c r="CJ59" s="26"/>
      <c r="CK59" s="26">
        <f t="shared" si="35"/>
        <v>0</v>
      </c>
      <c r="CL59" s="26">
        <f t="shared" si="36"/>
        <v>0</v>
      </c>
      <c r="CM59" s="26">
        <f t="shared" si="37"/>
        <v>0</v>
      </c>
      <c r="CN59" s="26">
        <f t="shared" si="38"/>
        <v>0</v>
      </c>
      <c r="CO59" s="26">
        <f t="shared" si="39"/>
        <v>0</v>
      </c>
    </row>
    <row r="60" spans="1:93" ht="18" customHeight="1" x14ac:dyDescent="0.25">
      <c r="A60" s="13" t="s">
        <v>9</v>
      </c>
      <c r="B60" s="13" t="s">
        <v>10</v>
      </c>
      <c r="C60" s="13" t="s">
        <v>90</v>
      </c>
      <c r="D60" s="13" t="s">
        <v>30</v>
      </c>
      <c r="E60" s="13" t="s">
        <v>91</v>
      </c>
      <c r="F60" s="13" t="s">
        <v>94</v>
      </c>
      <c r="G60" s="13" t="s">
        <v>95</v>
      </c>
      <c r="H60" s="13" t="s">
        <v>15</v>
      </c>
      <c r="I60" s="13" t="s">
        <v>16</v>
      </c>
      <c r="J60" s="14">
        <f>+'Select Tuition Changes'!Y65</f>
        <v>0</v>
      </c>
      <c r="K60" s="14">
        <f>+'Select Tuition Changes'!Z65</f>
        <v>0</v>
      </c>
      <c r="L60" s="14">
        <f>+'Select Tuition Changes'!AA65</f>
        <v>0</v>
      </c>
      <c r="M60" s="14">
        <f>+'Select Tuition Changes'!AB65</f>
        <v>0</v>
      </c>
      <c r="N60" s="14">
        <f>+'Select Tuition Changes'!AC65</f>
        <v>0</v>
      </c>
      <c r="O60" s="14"/>
      <c r="P60" s="19">
        <v>0.03</v>
      </c>
      <c r="Q60" s="24">
        <f>+'Select Tuition Changes'!AE65-'Tuition Calculations'!AL60</f>
        <v>57682</v>
      </c>
      <c r="R60" s="24">
        <f>+'Select Tuition Changes'!AF65-'Tuition Calculations'!AM60</f>
        <v>57682</v>
      </c>
      <c r="S60" s="24">
        <f>+'Select Tuition Changes'!AG65-'Tuition Calculations'!AN60</f>
        <v>57682</v>
      </c>
      <c r="T60" s="24">
        <f>+'Select Tuition Changes'!AH65-'Tuition Calculations'!AO60</f>
        <v>57682</v>
      </c>
      <c r="U60" s="24">
        <f>+'Select Tuition Changes'!AI65-'Tuition Calculations'!AP60</f>
        <v>57682</v>
      </c>
      <c r="V60" s="24">
        <f>+'Select Tuition Changes'!AJ65-'Tuition Calculations'!AQ60</f>
        <v>57682</v>
      </c>
      <c r="W60" s="24"/>
      <c r="X60" s="24">
        <f t="shared" ref="X60:AC60" si="157">+Q59</f>
        <v>36634</v>
      </c>
      <c r="Y60" s="24">
        <f t="shared" si="157"/>
        <v>36634</v>
      </c>
      <c r="Z60" s="24">
        <f t="shared" si="157"/>
        <v>36634</v>
      </c>
      <c r="AA60" s="24">
        <f t="shared" si="157"/>
        <v>36634</v>
      </c>
      <c r="AB60" s="24">
        <f t="shared" si="157"/>
        <v>36634</v>
      </c>
      <c r="AC60" s="24">
        <f t="shared" si="157"/>
        <v>36634</v>
      </c>
      <c r="AD60" s="24"/>
      <c r="AE60" s="24">
        <f t="shared" si="41"/>
        <v>21048</v>
      </c>
      <c r="AF60" s="20">
        <f t="shared" si="45"/>
        <v>21048</v>
      </c>
      <c r="AG60" s="20">
        <f t="shared" si="46"/>
        <v>21048</v>
      </c>
      <c r="AH60" s="20">
        <f t="shared" si="47"/>
        <v>21048</v>
      </c>
      <c r="AI60" s="20">
        <f t="shared" si="48"/>
        <v>21048</v>
      </c>
      <c r="AJ60" s="20">
        <f t="shared" si="49"/>
        <v>21048</v>
      </c>
      <c r="AL60" s="20">
        <f>ROUND($P60*'Select Tuition Changes'!AE65,0)</f>
        <v>1784</v>
      </c>
      <c r="AM60" s="20">
        <f>ROUND($P60*'Select Tuition Changes'!AF65,0)</f>
        <v>1784</v>
      </c>
      <c r="AN60" s="20">
        <f>ROUND($P60*'Select Tuition Changes'!AG65,0)</f>
        <v>1784</v>
      </c>
      <c r="AO60" s="20">
        <f>ROUND($P60*'Select Tuition Changes'!AH65,0)</f>
        <v>1784</v>
      </c>
      <c r="AP60" s="20">
        <f>ROUND($P60*'Select Tuition Changes'!AI65,0)</f>
        <v>1784</v>
      </c>
      <c r="AQ60" s="20">
        <f>ROUND($P60*'Select Tuition Changes'!AJ65,0)</f>
        <v>1784</v>
      </c>
      <c r="AS60" s="24">
        <f t="shared" ref="AS60:AX60" si="158">+AL59</f>
        <v>1928</v>
      </c>
      <c r="AT60" s="24">
        <f t="shared" si="158"/>
        <v>1928</v>
      </c>
      <c r="AU60" s="24">
        <f t="shared" si="158"/>
        <v>1928</v>
      </c>
      <c r="AV60" s="24">
        <f t="shared" si="158"/>
        <v>1928</v>
      </c>
      <c r="AW60" s="24">
        <f t="shared" si="158"/>
        <v>1928</v>
      </c>
      <c r="AX60" s="24">
        <f t="shared" si="158"/>
        <v>1928</v>
      </c>
      <c r="AZ60" s="24">
        <f t="shared" si="43"/>
        <v>-144</v>
      </c>
      <c r="BA60" s="20">
        <f t="shared" si="3"/>
        <v>-144</v>
      </c>
      <c r="BB60" s="20">
        <f t="shared" si="4"/>
        <v>-144</v>
      </c>
      <c r="BC60" s="20">
        <f t="shared" si="5"/>
        <v>-144</v>
      </c>
      <c r="BD60" s="20">
        <f t="shared" si="6"/>
        <v>-144</v>
      </c>
      <c r="BE60" s="20">
        <f t="shared" si="7"/>
        <v>-144</v>
      </c>
      <c r="BG60" s="26">
        <f t="shared" si="10"/>
        <v>1</v>
      </c>
      <c r="BH60" s="26">
        <f t="shared" si="11"/>
        <v>1</v>
      </c>
      <c r="BI60" s="26">
        <f t="shared" si="12"/>
        <v>1</v>
      </c>
      <c r="BJ60" s="26">
        <f t="shared" si="13"/>
        <v>1</v>
      </c>
      <c r="BK60" s="26">
        <f t="shared" si="14"/>
        <v>1</v>
      </c>
      <c r="BL60" s="26"/>
      <c r="BM60" s="26">
        <f t="shared" si="15"/>
        <v>1</v>
      </c>
      <c r="BN60" s="26">
        <f t="shared" si="16"/>
        <v>1</v>
      </c>
      <c r="BO60" s="26">
        <f t="shared" si="17"/>
        <v>1</v>
      </c>
      <c r="BP60" s="26">
        <f t="shared" si="18"/>
        <v>1</v>
      </c>
      <c r="BQ60" s="26">
        <f t="shared" si="19"/>
        <v>1</v>
      </c>
      <c r="BR60" s="26"/>
      <c r="BS60" s="26">
        <f t="shared" si="20"/>
        <v>1</v>
      </c>
      <c r="BT60" s="26">
        <f t="shared" si="21"/>
        <v>1</v>
      </c>
      <c r="BU60" s="26">
        <f t="shared" si="22"/>
        <v>1</v>
      </c>
      <c r="BV60" s="26">
        <f t="shared" si="23"/>
        <v>1</v>
      </c>
      <c r="BW60" s="26">
        <f t="shared" si="24"/>
        <v>1</v>
      </c>
      <c r="BX60" s="26"/>
      <c r="BY60" s="26">
        <f t="shared" si="25"/>
        <v>1</v>
      </c>
      <c r="BZ60" s="26">
        <f t="shared" si="26"/>
        <v>1</v>
      </c>
      <c r="CA60" s="26">
        <f t="shared" si="27"/>
        <v>1</v>
      </c>
      <c r="CB60" s="26">
        <f t="shared" si="28"/>
        <v>1</v>
      </c>
      <c r="CC60" s="26">
        <f t="shared" si="29"/>
        <v>1</v>
      </c>
      <c r="CD60" s="26"/>
      <c r="CE60" s="26">
        <f t="shared" si="30"/>
        <v>1</v>
      </c>
      <c r="CF60" s="26">
        <f t="shared" si="31"/>
        <v>1</v>
      </c>
      <c r="CG60" s="26">
        <f t="shared" si="32"/>
        <v>1</v>
      </c>
      <c r="CH60" s="26">
        <f t="shared" si="33"/>
        <v>1</v>
      </c>
      <c r="CI60" s="26">
        <f t="shared" si="34"/>
        <v>1</v>
      </c>
      <c r="CJ60" s="26"/>
      <c r="CK60" s="26">
        <f t="shared" si="35"/>
        <v>0</v>
      </c>
      <c r="CL60" s="26">
        <f t="shared" si="36"/>
        <v>0</v>
      </c>
      <c r="CM60" s="26">
        <f t="shared" si="37"/>
        <v>0</v>
      </c>
      <c r="CN60" s="26">
        <f t="shared" si="38"/>
        <v>0</v>
      </c>
      <c r="CO60" s="26">
        <f t="shared" si="39"/>
        <v>0</v>
      </c>
    </row>
    <row r="61" spans="1:93" ht="18" customHeight="1" x14ac:dyDescent="0.25">
      <c r="A61" s="13" t="s">
        <v>9</v>
      </c>
      <c r="B61" s="13" t="s">
        <v>10</v>
      </c>
      <c r="C61" s="13" t="s">
        <v>90</v>
      </c>
      <c r="D61" s="13" t="s">
        <v>30</v>
      </c>
      <c r="E61" s="13" t="s">
        <v>91</v>
      </c>
      <c r="F61" s="13" t="s">
        <v>96</v>
      </c>
      <c r="G61" s="13" t="s">
        <v>97</v>
      </c>
      <c r="H61" s="13" t="s">
        <v>13</v>
      </c>
      <c r="I61" s="13" t="s">
        <v>14</v>
      </c>
      <c r="J61" s="14">
        <f>+'Select Tuition Changes'!Y66</f>
        <v>0</v>
      </c>
      <c r="K61" s="14">
        <f>+'Select Tuition Changes'!Z66</f>
        <v>0</v>
      </c>
      <c r="L61" s="14">
        <f>+'Select Tuition Changes'!AA66</f>
        <v>0</v>
      </c>
      <c r="M61" s="14">
        <f>+'Select Tuition Changes'!AB66</f>
        <v>0</v>
      </c>
      <c r="N61" s="14">
        <f>+'Select Tuition Changes'!AC66</f>
        <v>0</v>
      </c>
      <c r="O61" s="14"/>
      <c r="P61" s="19">
        <v>0.05</v>
      </c>
      <c r="Q61" s="24">
        <f>+'Select Tuition Changes'!AE66-'Tuition Calculations'!AL61</f>
        <v>33864</v>
      </c>
      <c r="R61" s="24">
        <f>+'Select Tuition Changes'!AF66-'Tuition Calculations'!AM61</f>
        <v>33864</v>
      </c>
      <c r="S61" s="24">
        <f>+'Select Tuition Changes'!AG66-'Tuition Calculations'!AN61</f>
        <v>33864</v>
      </c>
      <c r="T61" s="24">
        <f>+'Select Tuition Changes'!AH66-'Tuition Calculations'!AO61</f>
        <v>33864</v>
      </c>
      <c r="U61" s="24">
        <f>+'Select Tuition Changes'!AI66-'Tuition Calculations'!AP61</f>
        <v>33864</v>
      </c>
      <c r="V61" s="24">
        <f>+'Select Tuition Changes'!AJ66-'Tuition Calculations'!AQ61</f>
        <v>33864</v>
      </c>
      <c r="W61" s="24"/>
      <c r="X61" s="24">
        <f t="shared" ref="X61:AC61" si="159">+Q61</f>
        <v>33864</v>
      </c>
      <c r="Y61" s="24">
        <f t="shared" si="159"/>
        <v>33864</v>
      </c>
      <c r="Z61" s="24">
        <f t="shared" si="159"/>
        <v>33864</v>
      </c>
      <c r="AA61" s="24">
        <f t="shared" si="159"/>
        <v>33864</v>
      </c>
      <c r="AB61" s="24">
        <f t="shared" si="159"/>
        <v>33864</v>
      </c>
      <c r="AC61" s="24">
        <f t="shared" si="159"/>
        <v>33864</v>
      </c>
      <c r="AD61" s="24"/>
      <c r="AE61" s="24">
        <f t="shared" si="41"/>
        <v>0</v>
      </c>
      <c r="AF61" s="20">
        <f t="shared" si="45"/>
        <v>0</v>
      </c>
      <c r="AG61" s="20">
        <f t="shared" si="46"/>
        <v>0</v>
      </c>
      <c r="AH61" s="20">
        <f t="shared" si="47"/>
        <v>0</v>
      </c>
      <c r="AI61" s="20">
        <f t="shared" si="48"/>
        <v>0</v>
      </c>
      <c r="AJ61" s="20">
        <f t="shared" si="49"/>
        <v>0</v>
      </c>
      <c r="AL61" s="20">
        <f>ROUND($P61*'Select Tuition Changes'!AE66,0)</f>
        <v>1782</v>
      </c>
      <c r="AM61" s="20">
        <f>ROUND($P61*'Select Tuition Changes'!AF66,0)</f>
        <v>1782</v>
      </c>
      <c r="AN61" s="20">
        <f>ROUND($P61*'Select Tuition Changes'!AG66,0)</f>
        <v>1782</v>
      </c>
      <c r="AO61" s="20">
        <f>ROUND($P61*'Select Tuition Changes'!AH66,0)</f>
        <v>1782</v>
      </c>
      <c r="AP61" s="20">
        <f>ROUND($P61*'Select Tuition Changes'!AI66,0)</f>
        <v>1782</v>
      </c>
      <c r="AQ61" s="20">
        <f>ROUND($P61*'Select Tuition Changes'!AJ66,0)</f>
        <v>1782</v>
      </c>
      <c r="AS61" s="24">
        <f t="shared" ref="AS61:AX61" si="160">+AL61</f>
        <v>1782</v>
      </c>
      <c r="AT61" s="24">
        <f t="shared" si="160"/>
        <v>1782</v>
      </c>
      <c r="AU61" s="24">
        <f t="shared" si="160"/>
        <v>1782</v>
      </c>
      <c r="AV61" s="24">
        <f t="shared" si="160"/>
        <v>1782</v>
      </c>
      <c r="AW61" s="24">
        <f t="shared" si="160"/>
        <v>1782</v>
      </c>
      <c r="AX61" s="24">
        <f t="shared" si="160"/>
        <v>1782</v>
      </c>
      <c r="AZ61" s="24">
        <f t="shared" si="43"/>
        <v>0</v>
      </c>
      <c r="BA61" s="20">
        <f t="shared" si="3"/>
        <v>0</v>
      </c>
      <c r="BB61" s="20">
        <f t="shared" si="4"/>
        <v>0</v>
      </c>
      <c r="BC61" s="20">
        <f t="shared" si="5"/>
        <v>0</v>
      </c>
      <c r="BD61" s="20">
        <f t="shared" si="6"/>
        <v>0</v>
      </c>
      <c r="BE61" s="20">
        <f t="shared" si="7"/>
        <v>0</v>
      </c>
      <c r="BG61" s="26">
        <f t="shared" si="10"/>
        <v>1</v>
      </c>
      <c r="BH61" s="26">
        <f t="shared" si="11"/>
        <v>1</v>
      </c>
      <c r="BI61" s="26">
        <f t="shared" si="12"/>
        <v>1</v>
      </c>
      <c r="BJ61" s="26">
        <f t="shared" si="13"/>
        <v>1</v>
      </c>
      <c r="BK61" s="26">
        <f t="shared" si="14"/>
        <v>1</v>
      </c>
      <c r="BL61" s="26"/>
      <c r="BM61" s="26">
        <f t="shared" si="15"/>
        <v>1</v>
      </c>
      <c r="BN61" s="26">
        <f t="shared" si="16"/>
        <v>1</v>
      </c>
      <c r="BO61" s="26">
        <f t="shared" si="17"/>
        <v>1</v>
      </c>
      <c r="BP61" s="26">
        <f t="shared" si="18"/>
        <v>1</v>
      </c>
      <c r="BQ61" s="26">
        <f t="shared" si="19"/>
        <v>1</v>
      </c>
      <c r="BR61" s="26"/>
      <c r="BS61" s="26">
        <f t="shared" si="20"/>
        <v>0</v>
      </c>
      <c r="BT61" s="26">
        <f t="shared" si="21"/>
        <v>0</v>
      </c>
      <c r="BU61" s="26">
        <f t="shared" si="22"/>
        <v>0</v>
      </c>
      <c r="BV61" s="26">
        <f t="shared" si="23"/>
        <v>0</v>
      </c>
      <c r="BW61" s="26">
        <f t="shared" si="24"/>
        <v>0</v>
      </c>
      <c r="BX61" s="26"/>
      <c r="BY61" s="26">
        <f t="shared" si="25"/>
        <v>1</v>
      </c>
      <c r="BZ61" s="26">
        <f t="shared" si="26"/>
        <v>1</v>
      </c>
      <c r="CA61" s="26">
        <f t="shared" si="27"/>
        <v>1</v>
      </c>
      <c r="CB61" s="26">
        <f t="shared" si="28"/>
        <v>1</v>
      </c>
      <c r="CC61" s="26">
        <f t="shared" si="29"/>
        <v>1</v>
      </c>
      <c r="CD61" s="26"/>
      <c r="CE61" s="26">
        <f t="shared" si="30"/>
        <v>1</v>
      </c>
      <c r="CF61" s="26">
        <f t="shared" si="31"/>
        <v>1</v>
      </c>
      <c r="CG61" s="26">
        <f t="shared" si="32"/>
        <v>1</v>
      </c>
      <c r="CH61" s="26">
        <f t="shared" si="33"/>
        <v>1</v>
      </c>
      <c r="CI61" s="26">
        <f t="shared" si="34"/>
        <v>1</v>
      </c>
      <c r="CJ61" s="26"/>
      <c r="CK61" s="26">
        <f t="shared" si="35"/>
        <v>0</v>
      </c>
      <c r="CL61" s="26">
        <f t="shared" si="36"/>
        <v>0</v>
      </c>
      <c r="CM61" s="26">
        <f t="shared" si="37"/>
        <v>0</v>
      </c>
      <c r="CN61" s="26">
        <f t="shared" si="38"/>
        <v>0</v>
      </c>
      <c r="CO61" s="26">
        <f t="shared" si="39"/>
        <v>0</v>
      </c>
    </row>
    <row r="62" spans="1:93" ht="18" customHeight="1" x14ac:dyDescent="0.25">
      <c r="A62" s="13" t="s">
        <v>9</v>
      </c>
      <c r="B62" s="13" t="s">
        <v>10</v>
      </c>
      <c r="C62" s="13" t="s">
        <v>90</v>
      </c>
      <c r="D62" s="13" t="s">
        <v>30</v>
      </c>
      <c r="E62" s="13" t="s">
        <v>91</v>
      </c>
      <c r="F62" s="13" t="s">
        <v>96</v>
      </c>
      <c r="G62" s="13" t="s">
        <v>97</v>
      </c>
      <c r="H62" s="13" t="s">
        <v>15</v>
      </c>
      <c r="I62" s="13" t="s">
        <v>16</v>
      </c>
      <c r="J62" s="14">
        <f>+'Select Tuition Changes'!Y67</f>
        <v>0</v>
      </c>
      <c r="K62" s="14">
        <f>+'Select Tuition Changes'!Z67</f>
        <v>0</v>
      </c>
      <c r="L62" s="14">
        <f>+'Select Tuition Changes'!AA67</f>
        <v>0</v>
      </c>
      <c r="M62" s="14">
        <f>+'Select Tuition Changes'!AB67</f>
        <v>0</v>
      </c>
      <c r="N62" s="14">
        <f>+'Select Tuition Changes'!AC67</f>
        <v>0</v>
      </c>
      <c r="O62" s="14"/>
      <c r="P62" s="19">
        <v>0.03</v>
      </c>
      <c r="Q62" s="24">
        <f>+'Select Tuition Changes'!AE67-'Tuition Calculations'!AL62</f>
        <v>57682</v>
      </c>
      <c r="R62" s="24">
        <f>+'Select Tuition Changes'!AF67-'Tuition Calculations'!AM62</f>
        <v>57682</v>
      </c>
      <c r="S62" s="24">
        <f>+'Select Tuition Changes'!AG67-'Tuition Calculations'!AN62</f>
        <v>57682</v>
      </c>
      <c r="T62" s="24">
        <f>+'Select Tuition Changes'!AH67-'Tuition Calculations'!AO62</f>
        <v>57682</v>
      </c>
      <c r="U62" s="24">
        <f>+'Select Tuition Changes'!AI67-'Tuition Calculations'!AP62</f>
        <v>57682</v>
      </c>
      <c r="V62" s="24">
        <f>+'Select Tuition Changes'!AJ67-'Tuition Calculations'!AQ62</f>
        <v>57682</v>
      </c>
      <c r="W62" s="24"/>
      <c r="X62" s="24">
        <f t="shared" ref="X62:AC62" si="161">+Q61</f>
        <v>33864</v>
      </c>
      <c r="Y62" s="24">
        <f t="shared" si="161"/>
        <v>33864</v>
      </c>
      <c r="Z62" s="24">
        <f t="shared" si="161"/>
        <v>33864</v>
      </c>
      <c r="AA62" s="24">
        <f t="shared" si="161"/>
        <v>33864</v>
      </c>
      <c r="AB62" s="24">
        <f t="shared" si="161"/>
        <v>33864</v>
      </c>
      <c r="AC62" s="24">
        <f t="shared" si="161"/>
        <v>33864</v>
      </c>
      <c r="AD62" s="24"/>
      <c r="AE62" s="24">
        <f t="shared" si="41"/>
        <v>23818</v>
      </c>
      <c r="AF62" s="20">
        <f t="shared" si="45"/>
        <v>23818</v>
      </c>
      <c r="AG62" s="20">
        <f t="shared" si="46"/>
        <v>23818</v>
      </c>
      <c r="AH62" s="20">
        <f t="shared" si="47"/>
        <v>23818</v>
      </c>
      <c r="AI62" s="20">
        <f t="shared" si="48"/>
        <v>23818</v>
      </c>
      <c r="AJ62" s="20">
        <f t="shared" si="49"/>
        <v>23818</v>
      </c>
      <c r="AL62" s="20">
        <f>ROUND($P62*'Select Tuition Changes'!AE67,0)</f>
        <v>1784</v>
      </c>
      <c r="AM62" s="20">
        <f>ROUND($P62*'Select Tuition Changes'!AF67,0)</f>
        <v>1784</v>
      </c>
      <c r="AN62" s="20">
        <f>ROUND($P62*'Select Tuition Changes'!AG67,0)</f>
        <v>1784</v>
      </c>
      <c r="AO62" s="20">
        <f>ROUND($P62*'Select Tuition Changes'!AH67,0)</f>
        <v>1784</v>
      </c>
      <c r="AP62" s="20">
        <f>ROUND($P62*'Select Tuition Changes'!AI67,0)</f>
        <v>1784</v>
      </c>
      <c r="AQ62" s="20">
        <f>ROUND($P62*'Select Tuition Changes'!AJ67,0)</f>
        <v>1784</v>
      </c>
      <c r="AS62" s="24">
        <f t="shared" ref="AS62:AX62" si="162">+AL61</f>
        <v>1782</v>
      </c>
      <c r="AT62" s="24">
        <f t="shared" si="162"/>
        <v>1782</v>
      </c>
      <c r="AU62" s="24">
        <f t="shared" si="162"/>
        <v>1782</v>
      </c>
      <c r="AV62" s="24">
        <f t="shared" si="162"/>
        <v>1782</v>
      </c>
      <c r="AW62" s="24">
        <f t="shared" si="162"/>
        <v>1782</v>
      </c>
      <c r="AX62" s="24">
        <f t="shared" si="162"/>
        <v>1782</v>
      </c>
      <c r="AZ62" s="24">
        <f t="shared" si="43"/>
        <v>2</v>
      </c>
      <c r="BA62" s="20">
        <f t="shared" si="3"/>
        <v>2</v>
      </c>
      <c r="BB62" s="20">
        <f t="shared" si="4"/>
        <v>2</v>
      </c>
      <c r="BC62" s="20">
        <f t="shared" si="5"/>
        <v>2</v>
      </c>
      <c r="BD62" s="20">
        <f t="shared" si="6"/>
        <v>2</v>
      </c>
      <c r="BE62" s="20">
        <f t="shared" si="7"/>
        <v>2</v>
      </c>
      <c r="BG62" s="26">
        <f t="shared" si="10"/>
        <v>1</v>
      </c>
      <c r="BH62" s="26">
        <f t="shared" si="11"/>
        <v>1</v>
      </c>
      <c r="BI62" s="26">
        <f t="shared" si="12"/>
        <v>1</v>
      </c>
      <c r="BJ62" s="26">
        <f t="shared" si="13"/>
        <v>1</v>
      </c>
      <c r="BK62" s="26">
        <f t="shared" si="14"/>
        <v>1</v>
      </c>
      <c r="BL62" s="26"/>
      <c r="BM62" s="26">
        <f t="shared" si="15"/>
        <v>1</v>
      </c>
      <c r="BN62" s="26">
        <f t="shared" si="16"/>
        <v>1</v>
      </c>
      <c r="BO62" s="26">
        <f t="shared" si="17"/>
        <v>1</v>
      </c>
      <c r="BP62" s="26">
        <f t="shared" si="18"/>
        <v>1</v>
      </c>
      <c r="BQ62" s="26">
        <f t="shared" si="19"/>
        <v>1</v>
      </c>
      <c r="BR62" s="26"/>
      <c r="BS62" s="26">
        <f t="shared" si="20"/>
        <v>1</v>
      </c>
      <c r="BT62" s="26">
        <f t="shared" si="21"/>
        <v>1</v>
      </c>
      <c r="BU62" s="26">
        <f t="shared" si="22"/>
        <v>1</v>
      </c>
      <c r="BV62" s="26">
        <f t="shared" si="23"/>
        <v>1</v>
      </c>
      <c r="BW62" s="26">
        <f t="shared" si="24"/>
        <v>1</v>
      </c>
      <c r="BX62" s="26"/>
      <c r="BY62" s="26">
        <f t="shared" si="25"/>
        <v>1</v>
      </c>
      <c r="BZ62" s="26">
        <f t="shared" si="26"/>
        <v>1</v>
      </c>
      <c r="CA62" s="26">
        <f t="shared" si="27"/>
        <v>1</v>
      </c>
      <c r="CB62" s="26">
        <f t="shared" si="28"/>
        <v>1</v>
      </c>
      <c r="CC62" s="26">
        <f t="shared" si="29"/>
        <v>1</v>
      </c>
      <c r="CD62" s="26"/>
      <c r="CE62" s="26">
        <f t="shared" si="30"/>
        <v>1</v>
      </c>
      <c r="CF62" s="26">
        <f t="shared" si="31"/>
        <v>1</v>
      </c>
      <c r="CG62" s="26">
        <f t="shared" si="32"/>
        <v>1</v>
      </c>
      <c r="CH62" s="26">
        <f t="shared" si="33"/>
        <v>1</v>
      </c>
      <c r="CI62" s="26">
        <f t="shared" si="34"/>
        <v>1</v>
      </c>
      <c r="CJ62" s="26"/>
      <c r="CK62" s="26">
        <f t="shared" si="35"/>
        <v>1</v>
      </c>
      <c r="CL62" s="26">
        <f t="shared" si="36"/>
        <v>1</v>
      </c>
      <c r="CM62" s="26">
        <f t="shared" si="37"/>
        <v>1</v>
      </c>
      <c r="CN62" s="26">
        <f t="shared" si="38"/>
        <v>1</v>
      </c>
      <c r="CO62" s="26">
        <f t="shared" si="39"/>
        <v>1</v>
      </c>
    </row>
    <row r="63" spans="1:93" ht="18" customHeight="1" x14ac:dyDescent="0.25">
      <c r="A63" s="13" t="s">
        <v>9</v>
      </c>
      <c r="B63" s="13" t="s">
        <v>10</v>
      </c>
      <c r="C63" s="13" t="s">
        <v>98</v>
      </c>
      <c r="D63" s="13" t="s">
        <v>34</v>
      </c>
      <c r="E63" s="13" t="s">
        <v>99</v>
      </c>
      <c r="F63" s="13" t="s">
        <v>65</v>
      </c>
      <c r="G63" s="13" t="s">
        <v>100</v>
      </c>
      <c r="H63" s="13" t="s">
        <v>13</v>
      </c>
      <c r="I63" s="13" t="s">
        <v>14</v>
      </c>
      <c r="J63" s="14">
        <f>+'Select Tuition Changes'!Y68</f>
        <v>0</v>
      </c>
      <c r="K63" s="14">
        <f>+'Select Tuition Changes'!Z68</f>
        <v>0</v>
      </c>
      <c r="L63" s="14">
        <f>+'Select Tuition Changes'!AA68</f>
        <v>0</v>
      </c>
      <c r="M63" s="14">
        <f>+'Select Tuition Changes'!AB68</f>
        <v>0</v>
      </c>
      <c r="N63" s="14">
        <f>+'Select Tuition Changes'!AC68</f>
        <v>0</v>
      </c>
      <c r="O63" s="14"/>
      <c r="P63" s="19">
        <v>0.03</v>
      </c>
      <c r="Q63" s="24">
        <f>+'Select Tuition Changes'!AE68-'Tuition Calculations'!AL63</f>
        <v>13753</v>
      </c>
      <c r="R63" s="24">
        <f>+'Select Tuition Changes'!AF68-'Tuition Calculations'!AM63</f>
        <v>13753</v>
      </c>
      <c r="S63" s="24">
        <f>+'Select Tuition Changes'!AG68-'Tuition Calculations'!AN63</f>
        <v>13753</v>
      </c>
      <c r="T63" s="24">
        <f>+'Select Tuition Changes'!AH68-'Tuition Calculations'!AO63</f>
        <v>13753</v>
      </c>
      <c r="U63" s="24">
        <f>+'Select Tuition Changes'!AI68-'Tuition Calculations'!AP63</f>
        <v>13753</v>
      </c>
      <c r="V63" s="24">
        <f>+'Select Tuition Changes'!AJ68-'Tuition Calculations'!AQ63</f>
        <v>13753</v>
      </c>
      <c r="W63" s="24"/>
      <c r="X63" s="24">
        <f t="shared" ref="X63:AC63" si="163">+Q63</f>
        <v>13753</v>
      </c>
      <c r="Y63" s="24">
        <f t="shared" si="163"/>
        <v>13753</v>
      </c>
      <c r="Z63" s="24">
        <f t="shared" si="163"/>
        <v>13753</v>
      </c>
      <c r="AA63" s="24">
        <f t="shared" si="163"/>
        <v>13753</v>
      </c>
      <c r="AB63" s="24">
        <f t="shared" si="163"/>
        <v>13753</v>
      </c>
      <c r="AC63" s="24">
        <f t="shared" si="163"/>
        <v>13753</v>
      </c>
      <c r="AD63" s="24"/>
      <c r="AE63" s="24">
        <f t="shared" si="41"/>
        <v>0</v>
      </c>
      <c r="AF63" s="20">
        <f t="shared" si="45"/>
        <v>0</v>
      </c>
      <c r="AG63" s="20">
        <f t="shared" si="46"/>
        <v>0</v>
      </c>
      <c r="AH63" s="20">
        <f t="shared" si="47"/>
        <v>0</v>
      </c>
      <c r="AI63" s="20">
        <f t="shared" si="48"/>
        <v>0</v>
      </c>
      <c r="AJ63" s="20">
        <f t="shared" si="49"/>
        <v>0</v>
      </c>
      <c r="AL63" s="20">
        <f>ROUND($P63*'Select Tuition Changes'!AE68,0)</f>
        <v>425</v>
      </c>
      <c r="AM63" s="20">
        <f>ROUND($P63*'Select Tuition Changes'!AF68,0)</f>
        <v>425</v>
      </c>
      <c r="AN63" s="20">
        <f>ROUND($P63*'Select Tuition Changes'!AG68,0)</f>
        <v>425</v>
      </c>
      <c r="AO63" s="20">
        <f>ROUND($P63*'Select Tuition Changes'!AH68,0)</f>
        <v>425</v>
      </c>
      <c r="AP63" s="20">
        <f>ROUND($P63*'Select Tuition Changes'!AI68,0)</f>
        <v>425</v>
      </c>
      <c r="AQ63" s="20">
        <f>ROUND($P63*'Select Tuition Changes'!AJ68,0)</f>
        <v>425</v>
      </c>
      <c r="AS63" s="24">
        <f t="shared" ref="AS63:AX63" si="164">+AL63</f>
        <v>425</v>
      </c>
      <c r="AT63" s="24">
        <f t="shared" si="164"/>
        <v>425</v>
      </c>
      <c r="AU63" s="24">
        <f t="shared" si="164"/>
        <v>425</v>
      </c>
      <c r="AV63" s="24">
        <f t="shared" si="164"/>
        <v>425</v>
      </c>
      <c r="AW63" s="24">
        <f t="shared" si="164"/>
        <v>425</v>
      </c>
      <c r="AX63" s="24">
        <f t="shared" si="164"/>
        <v>425</v>
      </c>
      <c r="AZ63" s="24">
        <f t="shared" si="43"/>
        <v>0</v>
      </c>
      <c r="BA63" s="20">
        <f t="shared" si="3"/>
        <v>0</v>
      </c>
      <c r="BB63" s="20">
        <f t="shared" si="4"/>
        <v>0</v>
      </c>
      <c r="BC63" s="20">
        <f t="shared" si="5"/>
        <v>0</v>
      </c>
      <c r="BD63" s="20">
        <f t="shared" si="6"/>
        <v>0</v>
      </c>
      <c r="BE63" s="20">
        <f t="shared" si="7"/>
        <v>0</v>
      </c>
      <c r="BG63" s="26">
        <f t="shared" si="10"/>
        <v>1</v>
      </c>
      <c r="BH63" s="26">
        <f t="shared" si="11"/>
        <v>1</v>
      </c>
      <c r="BI63" s="26">
        <f t="shared" si="12"/>
        <v>1</v>
      </c>
      <c r="BJ63" s="26">
        <f t="shared" si="13"/>
        <v>1</v>
      </c>
      <c r="BK63" s="26">
        <f t="shared" si="14"/>
        <v>1</v>
      </c>
      <c r="BL63" s="26"/>
      <c r="BM63" s="26">
        <f t="shared" si="15"/>
        <v>1</v>
      </c>
      <c r="BN63" s="26">
        <f t="shared" si="16"/>
        <v>1</v>
      </c>
      <c r="BO63" s="26">
        <f t="shared" si="17"/>
        <v>1</v>
      </c>
      <c r="BP63" s="26">
        <f t="shared" si="18"/>
        <v>1</v>
      </c>
      <c r="BQ63" s="26">
        <f t="shared" si="19"/>
        <v>1</v>
      </c>
      <c r="BR63" s="26"/>
      <c r="BS63" s="26">
        <f t="shared" si="20"/>
        <v>0</v>
      </c>
      <c r="BT63" s="26">
        <f t="shared" si="21"/>
        <v>0</v>
      </c>
      <c r="BU63" s="26">
        <f t="shared" si="22"/>
        <v>0</v>
      </c>
      <c r="BV63" s="26">
        <f t="shared" si="23"/>
        <v>0</v>
      </c>
      <c r="BW63" s="26">
        <f t="shared" si="24"/>
        <v>0</v>
      </c>
      <c r="BX63" s="26"/>
      <c r="BY63" s="26">
        <f t="shared" si="25"/>
        <v>1</v>
      </c>
      <c r="BZ63" s="26">
        <f t="shared" si="26"/>
        <v>1</v>
      </c>
      <c r="CA63" s="26">
        <f t="shared" si="27"/>
        <v>1</v>
      </c>
      <c r="CB63" s="26">
        <f t="shared" si="28"/>
        <v>1</v>
      </c>
      <c r="CC63" s="26">
        <f t="shared" si="29"/>
        <v>1</v>
      </c>
      <c r="CD63" s="26"/>
      <c r="CE63" s="26">
        <f t="shared" si="30"/>
        <v>1</v>
      </c>
      <c r="CF63" s="26">
        <f t="shared" si="31"/>
        <v>1</v>
      </c>
      <c r="CG63" s="26">
        <f t="shared" si="32"/>
        <v>1</v>
      </c>
      <c r="CH63" s="26">
        <f t="shared" si="33"/>
        <v>1</v>
      </c>
      <c r="CI63" s="26">
        <f t="shared" si="34"/>
        <v>1</v>
      </c>
      <c r="CJ63" s="26"/>
      <c r="CK63" s="26">
        <f t="shared" si="35"/>
        <v>0</v>
      </c>
      <c r="CL63" s="26">
        <f t="shared" si="36"/>
        <v>0</v>
      </c>
      <c r="CM63" s="26">
        <f t="shared" si="37"/>
        <v>0</v>
      </c>
      <c r="CN63" s="26">
        <f t="shared" si="38"/>
        <v>0</v>
      </c>
      <c r="CO63" s="26">
        <f t="shared" si="39"/>
        <v>0</v>
      </c>
    </row>
    <row r="64" spans="1:93" ht="18" customHeight="1" x14ac:dyDescent="0.25">
      <c r="A64" s="13" t="s">
        <v>9</v>
      </c>
      <c r="B64" s="13" t="s">
        <v>10</v>
      </c>
      <c r="C64" s="13" t="s">
        <v>98</v>
      </c>
      <c r="D64" s="13" t="s">
        <v>34</v>
      </c>
      <c r="E64" s="13" t="s">
        <v>99</v>
      </c>
      <c r="F64" s="13" t="s">
        <v>65</v>
      </c>
      <c r="G64" s="13" t="s">
        <v>100</v>
      </c>
      <c r="H64" s="13" t="s">
        <v>15</v>
      </c>
      <c r="I64" s="13" t="s">
        <v>16</v>
      </c>
      <c r="J64" s="14">
        <f>+'Select Tuition Changes'!Y69</f>
        <v>0</v>
      </c>
      <c r="K64" s="14">
        <f>+'Select Tuition Changes'!Z69</f>
        <v>0</v>
      </c>
      <c r="L64" s="14">
        <f>+'Select Tuition Changes'!AA69</f>
        <v>0</v>
      </c>
      <c r="M64" s="14">
        <f>+'Select Tuition Changes'!AB69</f>
        <v>0</v>
      </c>
      <c r="N64" s="14">
        <f>+'Select Tuition Changes'!AC69</f>
        <v>0</v>
      </c>
      <c r="O64" s="14"/>
      <c r="P64" s="19">
        <v>3.5000000000000003E-2</v>
      </c>
      <c r="Q64" s="24">
        <f>+'Select Tuition Changes'!AE69-'Tuition Calculations'!AL64</f>
        <v>26423</v>
      </c>
      <c r="R64" s="24">
        <f>+'Select Tuition Changes'!AF69-'Tuition Calculations'!AM64</f>
        <v>26423</v>
      </c>
      <c r="S64" s="24">
        <f>+'Select Tuition Changes'!AG69-'Tuition Calculations'!AN64</f>
        <v>26423</v>
      </c>
      <c r="T64" s="24">
        <f>+'Select Tuition Changes'!AH69-'Tuition Calculations'!AO64</f>
        <v>26423</v>
      </c>
      <c r="U64" s="24">
        <f>+'Select Tuition Changes'!AI69-'Tuition Calculations'!AP64</f>
        <v>26423</v>
      </c>
      <c r="V64" s="24">
        <f>+'Select Tuition Changes'!AJ69-'Tuition Calculations'!AQ64</f>
        <v>26423</v>
      </c>
      <c r="W64" s="24"/>
      <c r="X64" s="24">
        <f t="shared" ref="X64:AC64" si="165">+Q63</f>
        <v>13753</v>
      </c>
      <c r="Y64" s="24">
        <f t="shared" si="165"/>
        <v>13753</v>
      </c>
      <c r="Z64" s="24">
        <f t="shared" si="165"/>
        <v>13753</v>
      </c>
      <c r="AA64" s="24">
        <f t="shared" si="165"/>
        <v>13753</v>
      </c>
      <c r="AB64" s="24">
        <f t="shared" si="165"/>
        <v>13753</v>
      </c>
      <c r="AC64" s="24">
        <f t="shared" si="165"/>
        <v>13753</v>
      </c>
      <c r="AD64" s="24"/>
      <c r="AE64" s="24">
        <f t="shared" si="41"/>
        <v>12670</v>
      </c>
      <c r="AF64" s="20">
        <f t="shared" si="45"/>
        <v>12670</v>
      </c>
      <c r="AG64" s="20">
        <f t="shared" si="46"/>
        <v>12670</v>
      </c>
      <c r="AH64" s="20">
        <f t="shared" si="47"/>
        <v>12670</v>
      </c>
      <c r="AI64" s="20">
        <f t="shared" si="48"/>
        <v>12670</v>
      </c>
      <c r="AJ64" s="20">
        <f t="shared" si="49"/>
        <v>12670</v>
      </c>
      <c r="AL64" s="20">
        <f>ROUND($P64*'Select Tuition Changes'!AE69,0)</f>
        <v>958</v>
      </c>
      <c r="AM64" s="20">
        <f>ROUND($P64*'Select Tuition Changes'!AF69,0)</f>
        <v>958</v>
      </c>
      <c r="AN64" s="20">
        <f>ROUND($P64*'Select Tuition Changes'!AG69,0)</f>
        <v>958</v>
      </c>
      <c r="AO64" s="20">
        <f>ROUND($P64*'Select Tuition Changes'!AH69,0)</f>
        <v>958</v>
      </c>
      <c r="AP64" s="20">
        <f>ROUND($P64*'Select Tuition Changes'!AI69,0)</f>
        <v>958</v>
      </c>
      <c r="AQ64" s="20">
        <f>ROUND($P64*'Select Tuition Changes'!AJ69,0)</f>
        <v>958</v>
      </c>
      <c r="AS64" s="24">
        <f t="shared" ref="AS64:AX64" si="166">+AL63</f>
        <v>425</v>
      </c>
      <c r="AT64" s="24">
        <f t="shared" si="166"/>
        <v>425</v>
      </c>
      <c r="AU64" s="24">
        <f t="shared" si="166"/>
        <v>425</v>
      </c>
      <c r="AV64" s="24">
        <f t="shared" si="166"/>
        <v>425</v>
      </c>
      <c r="AW64" s="24">
        <f t="shared" si="166"/>
        <v>425</v>
      </c>
      <c r="AX64" s="24">
        <f t="shared" si="166"/>
        <v>425</v>
      </c>
      <c r="AZ64" s="24">
        <f t="shared" si="43"/>
        <v>533</v>
      </c>
      <c r="BA64" s="20">
        <f t="shared" si="3"/>
        <v>533</v>
      </c>
      <c r="BB64" s="20">
        <f t="shared" si="4"/>
        <v>533</v>
      </c>
      <c r="BC64" s="20">
        <f t="shared" si="5"/>
        <v>533</v>
      </c>
      <c r="BD64" s="20">
        <f t="shared" si="6"/>
        <v>533</v>
      </c>
      <c r="BE64" s="20">
        <f t="shared" si="7"/>
        <v>533</v>
      </c>
      <c r="BG64" s="26">
        <f t="shared" si="10"/>
        <v>1</v>
      </c>
      <c r="BH64" s="26">
        <f t="shared" si="11"/>
        <v>1</v>
      </c>
      <c r="BI64" s="26">
        <f t="shared" si="12"/>
        <v>1</v>
      </c>
      <c r="BJ64" s="26">
        <f t="shared" si="13"/>
        <v>1</v>
      </c>
      <c r="BK64" s="26">
        <f t="shared" si="14"/>
        <v>1</v>
      </c>
      <c r="BL64" s="26"/>
      <c r="BM64" s="26">
        <f t="shared" si="15"/>
        <v>1</v>
      </c>
      <c r="BN64" s="26">
        <f t="shared" si="16"/>
        <v>1</v>
      </c>
      <c r="BO64" s="26">
        <f t="shared" si="17"/>
        <v>1</v>
      </c>
      <c r="BP64" s="26">
        <f t="shared" si="18"/>
        <v>1</v>
      </c>
      <c r="BQ64" s="26">
        <f t="shared" si="19"/>
        <v>1</v>
      </c>
      <c r="BR64" s="26"/>
      <c r="BS64" s="26">
        <f t="shared" si="20"/>
        <v>1</v>
      </c>
      <c r="BT64" s="26">
        <f t="shared" si="21"/>
        <v>1</v>
      </c>
      <c r="BU64" s="26">
        <f t="shared" si="22"/>
        <v>1</v>
      </c>
      <c r="BV64" s="26">
        <f t="shared" si="23"/>
        <v>1</v>
      </c>
      <c r="BW64" s="26">
        <f t="shared" si="24"/>
        <v>1</v>
      </c>
      <c r="BX64" s="26"/>
      <c r="BY64" s="26">
        <f t="shared" si="25"/>
        <v>1</v>
      </c>
      <c r="BZ64" s="26">
        <f t="shared" si="26"/>
        <v>1</v>
      </c>
      <c r="CA64" s="26">
        <f t="shared" si="27"/>
        <v>1</v>
      </c>
      <c r="CB64" s="26">
        <f t="shared" si="28"/>
        <v>1</v>
      </c>
      <c r="CC64" s="26">
        <f t="shared" si="29"/>
        <v>1</v>
      </c>
      <c r="CD64" s="26"/>
      <c r="CE64" s="26">
        <f t="shared" si="30"/>
        <v>1</v>
      </c>
      <c r="CF64" s="26">
        <f t="shared" si="31"/>
        <v>1</v>
      </c>
      <c r="CG64" s="26">
        <f t="shared" si="32"/>
        <v>1</v>
      </c>
      <c r="CH64" s="26">
        <f t="shared" si="33"/>
        <v>1</v>
      </c>
      <c r="CI64" s="26">
        <f t="shared" si="34"/>
        <v>1</v>
      </c>
      <c r="CJ64" s="26"/>
      <c r="CK64" s="26">
        <f t="shared" si="35"/>
        <v>1</v>
      </c>
      <c r="CL64" s="26">
        <f t="shared" si="36"/>
        <v>1</v>
      </c>
      <c r="CM64" s="26">
        <f t="shared" si="37"/>
        <v>1</v>
      </c>
      <c r="CN64" s="26">
        <f t="shared" si="38"/>
        <v>1</v>
      </c>
      <c r="CO64" s="26">
        <f t="shared" si="39"/>
        <v>1</v>
      </c>
    </row>
    <row r="65" spans="1:93" ht="18" customHeight="1" x14ac:dyDescent="0.25">
      <c r="A65" s="13" t="s">
        <v>9</v>
      </c>
      <c r="B65" s="13" t="s">
        <v>10</v>
      </c>
      <c r="C65" s="13" t="s">
        <v>98</v>
      </c>
      <c r="D65" s="13" t="s">
        <v>34</v>
      </c>
      <c r="E65" s="13" t="s">
        <v>99</v>
      </c>
      <c r="F65" s="13" t="s">
        <v>101</v>
      </c>
      <c r="G65" s="13" t="s">
        <v>102</v>
      </c>
      <c r="H65" s="13" t="s">
        <v>13</v>
      </c>
      <c r="I65" s="13" t="s">
        <v>14</v>
      </c>
      <c r="J65" s="14">
        <f>+'Select Tuition Changes'!Y70</f>
        <v>0</v>
      </c>
      <c r="K65" s="14">
        <f>+'Select Tuition Changes'!Z70</f>
        <v>0</v>
      </c>
      <c r="L65" s="14">
        <f>+'Select Tuition Changes'!AA70</f>
        <v>0</v>
      </c>
      <c r="M65" s="14">
        <f>+'Select Tuition Changes'!AB70</f>
        <v>0</v>
      </c>
      <c r="N65" s="14">
        <f>+'Select Tuition Changes'!AC70</f>
        <v>0</v>
      </c>
      <c r="O65" s="14"/>
      <c r="P65" s="19">
        <v>0.03</v>
      </c>
      <c r="Q65" s="24">
        <f>+'Select Tuition Changes'!AE70-'Tuition Calculations'!AL65</f>
        <v>15275</v>
      </c>
      <c r="R65" s="24">
        <f>+'Select Tuition Changes'!AF70-'Tuition Calculations'!AM65</f>
        <v>15275</v>
      </c>
      <c r="S65" s="24">
        <f>+'Select Tuition Changes'!AG70-'Tuition Calculations'!AN65</f>
        <v>15275</v>
      </c>
      <c r="T65" s="24">
        <f>+'Select Tuition Changes'!AH70-'Tuition Calculations'!AO65</f>
        <v>15275</v>
      </c>
      <c r="U65" s="24">
        <f>+'Select Tuition Changes'!AI70-'Tuition Calculations'!AP65</f>
        <v>15275</v>
      </c>
      <c r="V65" s="24">
        <f>+'Select Tuition Changes'!AJ70-'Tuition Calculations'!AQ65</f>
        <v>15275</v>
      </c>
      <c r="W65" s="24"/>
      <c r="X65" s="24">
        <f t="shared" ref="X65:AC65" si="167">+Q65</f>
        <v>15275</v>
      </c>
      <c r="Y65" s="24">
        <f t="shared" si="167"/>
        <v>15275</v>
      </c>
      <c r="Z65" s="24">
        <f t="shared" si="167"/>
        <v>15275</v>
      </c>
      <c r="AA65" s="24">
        <f t="shared" si="167"/>
        <v>15275</v>
      </c>
      <c r="AB65" s="24">
        <f t="shared" si="167"/>
        <v>15275</v>
      </c>
      <c r="AC65" s="24">
        <f t="shared" si="167"/>
        <v>15275</v>
      </c>
      <c r="AD65" s="24"/>
      <c r="AE65" s="24">
        <f t="shared" si="41"/>
        <v>0</v>
      </c>
      <c r="AF65" s="20">
        <f t="shared" si="45"/>
        <v>0</v>
      </c>
      <c r="AG65" s="20">
        <f t="shared" si="46"/>
        <v>0</v>
      </c>
      <c r="AH65" s="20">
        <f t="shared" si="47"/>
        <v>0</v>
      </c>
      <c r="AI65" s="20">
        <f t="shared" si="48"/>
        <v>0</v>
      </c>
      <c r="AJ65" s="20">
        <f t="shared" si="49"/>
        <v>0</v>
      </c>
      <c r="AL65" s="20">
        <f>ROUND($P65*'Select Tuition Changes'!AE70,0)</f>
        <v>472</v>
      </c>
      <c r="AM65" s="20">
        <f>ROUND($P65*'Select Tuition Changes'!AF70,0)</f>
        <v>472</v>
      </c>
      <c r="AN65" s="20">
        <f>ROUND($P65*'Select Tuition Changes'!AG70,0)</f>
        <v>472</v>
      </c>
      <c r="AO65" s="20">
        <f>ROUND($P65*'Select Tuition Changes'!AH70,0)</f>
        <v>472</v>
      </c>
      <c r="AP65" s="20">
        <f>ROUND($P65*'Select Tuition Changes'!AI70,0)</f>
        <v>472</v>
      </c>
      <c r="AQ65" s="20">
        <f>ROUND($P65*'Select Tuition Changes'!AJ70,0)</f>
        <v>472</v>
      </c>
      <c r="AS65" s="24">
        <f t="shared" ref="AS65:AX65" si="168">+AL65</f>
        <v>472</v>
      </c>
      <c r="AT65" s="24">
        <f t="shared" si="168"/>
        <v>472</v>
      </c>
      <c r="AU65" s="24">
        <f t="shared" si="168"/>
        <v>472</v>
      </c>
      <c r="AV65" s="24">
        <f t="shared" si="168"/>
        <v>472</v>
      </c>
      <c r="AW65" s="24">
        <f t="shared" si="168"/>
        <v>472</v>
      </c>
      <c r="AX65" s="24">
        <f t="shared" si="168"/>
        <v>472</v>
      </c>
      <c r="AZ65" s="24">
        <f t="shared" si="43"/>
        <v>0</v>
      </c>
      <c r="BA65" s="20">
        <f t="shared" si="3"/>
        <v>0</v>
      </c>
      <c r="BB65" s="20">
        <f t="shared" si="4"/>
        <v>0</v>
      </c>
      <c r="BC65" s="20">
        <f t="shared" si="5"/>
        <v>0</v>
      </c>
      <c r="BD65" s="20">
        <f t="shared" si="6"/>
        <v>0</v>
      </c>
      <c r="BE65" s="20">
        <f t="shared" si="7"/>
        <v>0</v>
      </c>
      <c r="BG65" s="26">
        <f t="shared" si="10"/>
        <v>1</v>
      </c>
      <c r="BH65" s="26">
        <f t="shared" si="11"/>
        <v>1</v>
      </c>
      <c r="BI65" s="26">
        <f t="shared" si="12"/>
        <v>1</v>
      </c>
      <c r="BJ65" s="26">
        <f t="shared" si="13"/>
        <v>1</v>
      </c>
      <c r="BK65" s="26">
        <f t="shared" si="14"/>
        <v>1</v>
      </c>
      <c r="BL65" s="26"/>
      <c r="BM65" s="26">
        <f t="shared" si="15"/>
        <v>1</v>
      </c>
      <c r="BN65" s="26">
        <f t="shared" si="16"/>
        <v>1</v>
      </c>
      <c r="BO65" s="26">
        <f t="shared" si="17"/>
        <v>1</v>
      </c>
      <c r="BP65" s="26">
        <f t="shared" si="18"/>
        <v>1</v>
      </c>
      <c r="BQ65" s="26">
        <f t="shared" si="19"/>
        <v>1</v>
      </c>
      <c r="BR65" s="26"/>
      <c r="BS65" s="26">
        <f t="shared" si="20"/>
        <v>0</v>
      </c>
      <c r="BT65" s="26">
        <f t="shared" si="21"/>
        <v>0</v>
      </c>
      <c r="BU65" s="26">
        <f t="shared" si="22"/>
        <v>0</v>
      </c>
      <c r="BV65" s="26">
        <f t="shared" si="23"/>
        <v>0</v>
      </c>
      <c r="BW65" s="26">
        <f t="shared" si="24"/>
        <v>0</v>
      </c>
      <c r="BX65" s="26"/>
      <c r="BY65" s="26">
        <f t="shared" si="25"/>
        <v>1</v>
      </c>
      <c r="BZ65" s="26">
        <f t="shared" si="26"/>
        <v>1</v>
      </c>
      <c r="CA65" s="26">
        <f t="shared" si="27"/>
        <v>1</v>
      </c>
      <c r="CB65" s="26">
        <f t="shared" si="28"/>
        <v>1</v>
      </c>
      <c r="CC65" s="26">
        <f t="shared" si="29"/>
        <v>1</v>
      </c>
      <c r="CD65" s="26"/>
      <c r="CE65" s="26">
        <f t="shared" si="30"/>
        <v>1</v>
      </c>
      <c r="CF65" s="26">
        <f t="shared" si="31"/>
        <v>1</v>
      </c>
      <c r="CG65" s="26">
        <f t="shared" si="32"/>
        <v>1</v>
      </c>
      <c r="CH65" s="26">
        <f t="shared" si="33"/>
        <v>1</v>
      </c>
      <c r="CI65" s="26">
        <f t="shared" si="34"/>
        <v>1</v>
      </c>
      <c r="CJ65" s="26"/>
      <c r="CK65" s="26">
        <f t="shared" si="35"/>
        <v>0</v>
      </c>
      <c r="CL65" s="26">
        <f t="shared" si="36"/>
        <v>0</v>
      </c>
      <c r="CM65" s="26">
        <f t="shared" si="37"/>
        <v>0</v>
      </c>
      <c r="CN65" s="26">
        <f t="shared" si="38"/>
        <v>0</v>
      </c>
      <c r="CO65" s="26">
        <f t="shared" si="39"/>
        <v>0</v>
      </c>
    </row>
    <row r="66" spans="1:93" ht="18" customHeight="1" x14ac:dyDescent="0.25">
      <c r="A66" s="13" t="s">
        <v>9</v>
      </c>
      <c r="B66" s="13" t="s">
        <v>10</v>
      </c>
      <c r="C66" s="13" t="s">
        <v>98</v>
      </c>
      <c r="D66" s="13" t="s">
        <v>34</v>
      </c>
      <c r="E66" s="13" t="s">
        <v>99</v>
      </c>
      <c r="F66" s="13" t="s">
        <v>101</v>
      </c>
      <c r="G66" s="13" t="s">
        <v>102</v>
      </c>
      <c r="H66" s="13" t="s">
        <v>15</v>
      </c>
      <c r="I66" s="13" t="s">
        <v>16</v>
      </c>
      <c r="J66" s="14">
        <f>+'Select Tuition Changes'!Y71</f>
        <v>0</v>
      </c>
      <c r="K66" s="14">
        <f>+'Select Tuition Changes'!Z71</f>
        <v>0</v>
      </c>
      <c r="L66" s="14">
        <f>+'Select Tuition Changes'!AA71</f>
        <v>0</v>
      </c>
      <c r="M66" s="14">
        <f>+'Select Tuition Changes'!AB71</f>
        <v>0</v>
      </c>
      <c r="N66" s="14">
        <f>+'Select Tuition Changes'!AC71</f>
        <v>0</v>
      </c>
      <c r="O66" s="14"/>
      <c r="P66" s="19">
        <v>3.5000000000000003E-2</v>
      </c>
      <c r="Q66" s="24">
        <f>+'Select Tuition Changes'!AE71-'Tuition Calculations'!AL66</f>
        <v>27731</v>
      </c>
      <c r="R66" s="24">
        <f>+'Select Tuition Changes'!AF71-'Tuition Calculations'!AM66</f>
        <v>27731</v>
      </c>
      <c r="S66" s="24">
        <f>+'Select Tuition Changes'!AG71-'Tuition Calculations'!AN66</f>
        <v>27731</v>
      </c>
      <c r="T66" s="24">
        <f>+'Select Tuition Changes'!AH71-'Tuition Calculations'!AO66</f>
        <v>27731</v>
      </c>
      <c r="U66" s="24">
        <f>+'Select Tuition Changes'!AI71-'Tuition Calculations'!AP66</f>
        <v>27731</v>
      </c>
      <c r="V66" s="24">
        <f>+'Select Tuition Changes'!AJ71-'Tuition Calculations'!AQ66</f>
        <v>27731</v>
      </c>
      <c r="W66" s="24"/>
      <c r="X66" s="24">
        <f t="shared" ref="X66:AC66" si="169">+Q65</f>
        <v>15275</v>
      </c>
      <c r="Y66" s="24">
        <f t="shared" si="169"/>
        <v>15275</v>
      </c>
      <c r="Z66" s="24">
        <f t="shared" si="169"/>
        <v>15275</v>
      </c>
      <c r="AA66" s="24">
        <f t="shared" si="169"/>
        <v>15275</v>
      </c>
      <c r="AB66" s="24">
        <f t="shared" si="169"/>
        <v>15275</v>
      </c>
      <c r="AC66" s="24">
        <f t="shared" si="169"/>
        <v>15275</v>
      </c>
      <c r="AD66" s="24"/>
      <c r="AE66" s="24">
        <f t="shared" si="41"/>
        <v>12456</v>
      </c>
      <c r="AF66" s="20">
        <f t="shared" si="45"/>
        <v>12456</v>
      </c>
      <c r="AG66" s="20">
        <f t="shared" si="46"/>
        <v>12456</v>
      </c>
      <c r="AH66" s="20">
        <f t="shared" si="47"/>
        <v>12456</v>
      </c>
      <c r="AI66" s="20">
        <f t="shared" si="48"/>
        <v>12456</v>
      </c>
      <c r="AJ66" s="20">
        <f t="shared" si="49"/>
        <v>12456</v>
      </c>
      <c r="AL66" s="20">
        <f>ROUND($P66*'Select Tuition Changes'!AE71,0)</f>
        <v>1006</v>
      </c>
      <c r="AM66" s="20">
        <f>ROUND($P66*'Select Tuition Changes'!AF71,0)</f>
        <v>1006</v>
      </c>
      <c r="AN66" s="20">
        <f>ROUND($P66*'Select Tuition Changes'!AG71,0)</f>
        <v>1006</v>
      </c>
      <c r="AO66" s="20">
        <f>ROUND($P66*'Select Tuition Changes'!AH71,0)</f>
        <v>1006</v>
      </c>
      <c r="AP66" s="20">
        <f>ROUND($P66*'Select Tuition Changes'!AI71,0)</f>
        <v>1006</v>
      </c>
      <c r="AQ66" s="20">
        <f>ROUND($P66*'Select Tuition Changes'!AJ71,0)</f>
        <v>1006</v>
      </c>
      <c r="AS66" s="24">
        <f t="shared" ref="AS66:AX66" si="170">+AL65</f>
        <v>472</v>
      </c>
      <c r="AT66" s="24">
        <f t="shared" si="170"/>
        <v>472</v>
      </c>
      <c r="AU66" s="24">
        <f t="shared" si="170"/>
        <v>472</v>
      </c>
      <c r="AV66" s="24">
        <f t="shared" si="170"/>
        <v>472</v>
      </c>
      <c r="AW66" s="24">
        <f t="shared" si="170"/>
        <v>472</v>
      </c>
      <c r="AX66" s="24">
        <f t="shared" si="170"/>
        <v>472</v>
      </c>
      <c r="AZ66" s="24">
        <f t="shared" si="43"/>
        <v>534</v>
      </c>
      <c r="BA66" s="20">
        <f t="shared" si="3"/>
        <v>534</v>
      </c>
      <c r="BB66" s="20">
        <f t="shared" si="4"/>
        <v>534</v>
      </c>
      <c r="BC66" s="20">
        <f t="shared" si="5"/>
        <v>534</v>
      </c>
      <c r="BD66" s="20">
        <f t="shared" si="6"/>
        <v>534</v>
      </c>
      <c r="BE66" s="20">
        <f t="shared" si="7"/>
        <v>534</v>
      </c>
      <c r="BG66" s="26">
        <f t="shared" si="10"/>
        <v>1</v>
      </c>
      <c r="BH66" s="26">
        <f t="shared" si="11"/>
        <v>1</v>
      </c>
      <c r="BI66" s="26">
        <f t="shared" si="12"/>
        <v>1</v>
      </c>
      <c r="BJ66" s="26">
        <f t="shared" si="13"/>
        <v>1</v>
      </c>
      <c r="BK66" s="26">
        <f t="shared" si="14"/>
        <v>1</v>
      </c>
      <c r="BL66" s="26"/>
      <c r="BM66" s="26">
        <f t="shared" si="15"/>
        <v>1</v>
      </c>
      <c r="BN66" s="26">
        <f t="shared" si="16"/>
        <v>1</v>
      </c>
      <c r="BO66" s="26">
        <f t="shared" si="17"/>
        <v>1</v>
      </c>
      <c r="BP66" s="26">
        <f t="shared" si="18"/>
        <v>1</v>
      </c>
      <c r="BQ66" s="26">
        <f t="shared" si="19"/>
        <v>1</v>
      </c>
      <c r="BR66" s="26"/>
      <c r="BS66" s="26">
        <f t="shared" si="20"/>
        <v>1</v>
      </c>
      <c r="BT66" s="26">
        <f t="shared" si="21"/>
        <v>1</v>
      </c>
      <c r="BU66" s="26">
        <f t="shared" si="22"/>
        <v>1</v>
      </c>
      <c r="BV66" s="26">
        <f t="shared" si="23"/>
        <v>1</v>
      </c>
      <c r="BW66" s="26">
        <f t="shared" si="24"/>
        <v>1</v>
      </c>
      <c r="BX66" s="26"/>
      <c r="BY66" s="26">
        <f t="shared" si="25"/>
        <v>1</v>
      </c>
      <c r="BZ66" s="26">
        <f t="shared" si="26"/>
        <v>1</v>
      </c>
      <c r="CA66" s="26">
        <f t="shared" si="27"/>
        <v>1</v>
      </c>
      <c r="CB66" s="26">
        <f t="shared" si="28"/>
        <v>1</v>
      </c>
      <c r="CC66" s="26">
        <f t="shared" si="29"/>
        <v>1</v>
      </c>
      <c r="CD66" s="26"/>
      <c r="CE66" s="26">
        <f t="shared" si="30"/>
        <v>1</v>
      </c>
      <c r="CF66" s="26">
        <f t="shared" si="31"/>
        <v>1</v>
      </c>
      <c r="CG66" s="26">
        <f t="shared" si="32"/>
        <v>1</v>
      </c>
      <c r="CH66" s="26">
        <f t="shared" si="33"/>
        <v>1</v>
      </c>
      <c r="CI66" s="26">
        <f t="shared" si="34"/>
        <v>1</v>
      </c>
      <c r="CJ66" s="26"/>
      <c r="CK66" s="26">
        <f t="shared" si="35"/>
        <v>1</v>
      </c>
      <c r="CL66" s="26">
        <f t="shared" si="36"/>
        <v>1</v>
      </c>
      <c r="CM66" s="26">
        <f t="shared" si="37"/>
        <v>1</v>
      </c>
      <c r="CN66" s="26">
        <f t="shared" si="38"/>
        <v>1</v>
      </c>
      <c r="CO66" s="26">
        <f t="shared" si="39"/>
        <v>1</v>
      </c>
    </row>
    <row r="67" spans="1:93" ht="18" customHeight="1" x14ac:dyDescent="0.25">
      <c r="A67" s="13" t="s">
        <v>9</v>
      </c>
      <c r="B67" s="13" t="s">
        <v>10</v>
      </c>
      <c r="C67" s="13" t="s">
        <v>98</v>
      </c>
      <c r="D67" s="13" t="s">
        <v>34</v>
      </c>
      <c r="E67" s="13" t="s">
        <v>99</v>
      </c>
      <c r="F67" s="13" t="s">
        <v>103</v>
      </c>
      <c r="G67" s="13" t="s">
        <v>104</v>
      </c>
      <c r="H67" s="13" t="s">
        <v>13</v>
      </c>
      <c r="I67" s="13" t="s">
        <v>14</v>
      </c>
      <c r="J67" s="14">
        <f>+'Select Tuition Changes'!Y72</f>
        <v>0</v>
      </c>
      <c r="K67" s="14">
        <f>+'Select Tuition Changes'!Z72</f>
        <v>0</v>
      </c>
      <c r="L67" s="14">
        <f>+'Select Tuition Changes'!AA72</f>
        <v>0</v>
      </c>
      <c r="M67" s="14">
        <f>+'Select Tuition Changes'!AB72</f>
        <v>0</v>
      </c>
      <c r="N67" s="14">
        <f>+'Select Tuition Changes'!AC72</f>
        <v>0</v>
      </c>
      <c r="O67" s="14"/>
      <c r="P67" s="19">
        <v>0.03</v>
      </c>
      <c r="Q67" s="24">
        <f>+'Select Tuition Changes'!AE72-'Tuition Calculations'!AL67</f>
        <v>16799</v>
      </c>
      <c r="R67" s="24">
        <f>+'Select Tuition Changes'!AF72-'Tuition Calculations'!AM67</f>
        <v>16799</v>
      </c>
      <c r="S67" s="24">
        <f>+'Select Tuition Changes'!AG72-'Tuition Calculations'!AN67</f>
        <v>16799</v>
      </c>
      <c r="T67" s="24">
        <f>+'Select Tuition Changes'!AH72-'Tuition Calculations'!AO67</f>
        <v>16799</v>
      </c>
      <c r="U67" s="24">
        <f>+'Select Tuition Changes'!AI72-'Tuition Calculations'!AP67</f>
        <v>16799</v>
      </c>
      <c r="V67" s="24">
        <f>+'Select Tuition Changes'!AJ72-'Tuition Calculations'!AQ67</f>
        <v>16799</v>
      </c>
      <c r="W67" s="24"/>
      <c r="X67" s="24">
        <f t="shared" ref="X67:AC67" si="171">+Q67</f>
        <v>16799</v>
      </c>
      <c r="Y67" s="24">
        <f t="shared" si="171"/>
        <v>16799</v>
      </c>
      <c r="Z67" s="24">
        <f t="shared" si="171"/>
        <v>16799</v>
      </c>
      <c r="AA67" s="24">
        <f t="shared" si="171"/>
        <v>16799</v>
      </c>
      <c r="AB67" s="24">
        <f t="shared" si="171"/>
        <v>16799</v>
      </c>
      <c r="AC67" s="24">
        <f t="shared" si="171"/>
        <v>16799</v>
      </c>
      <c r="AD67" s="24"/>
      <c r="AE67" s="24">
        <f t="shared" si="41"/>
        <v>0</v>
      </c>
      <c r="AF67" s="20">
        <f t="shared" si="45"/>
        <v>0</v>
      </c>
      <c r="AG67" s="20">
        <f t="shared" si="46"/>
        <v>0</v>
      </c>
      <c r="AH67" s="20">
        <f t="shared" si="47"/>
        <v>0</v>
      </c>
      <c r="AI67" s="20">
        <f t="shared" si="48"/>
        <v>0</v>
      </c>
      <c r="AJ67" s="20">
        <f t="shared" si="49"/>
        <v>0</v>
      </c>
      <c r="AL67" s="20">
        <f>ROUND($P67*'Select Tuition Changes'!AE72,0)</f>
        <v>520</v>
      </c>
      <c r="AM67" s="20">
        <f>ROUND($P67*'Select Tuition Changes'!AF72,0)</f>
        <v>520</v>
      </c>
      <c r="AN67" s="20">
        <f>ROUND($P67*'Select Tuition Changes'!AG72,0)</f>
        <v>520</v>
      </c>
      <c r="AO67" s="20">
        <f>ROUND($P67*'Select Tuition Changes'!AH72,0)</f>
        <v>520</v>
      </c>
      <c r="AP67" s="20">
        <f>ROUND($P67*'Select Tuition Changes'!AI72,0)</f>
        <v>520</v>
      </c>
      <c r="AQ67" s="20">
        <f>ROUND($P67*'Select Tuition Changes'!AJ72,0)</f>
        <v>520</v>
      </c>
      <c r="AS67" s="24">
        <f t="shared" ref="AS67:AX67" si="172">+AL67</f>
        <v>520</v>
      </c>
      <c r="AT67" s="24">
        <f t="shared" si="172"/>
        <v>520</v>
      </c>
      <c r="AU67" s="24">
        <f t="shared" si="172"/>
        <v>520</v>
      </c>
      <c r="AV67" s="24">
        <f t="shared" si="172"/>
        <v>520</v>
      </c>
      <c r="AW67" s="24">
        <f t="shared" si="172"/>
        <v>520</v>
      </c>
      <c r="AX67" s="24">
        <f t="shared" si="172"/>
        <v>520</v>
      </c>
      <c r="AZ67" s="24">
        <f t="shared" si="43"/>
        <v>0</v>
      </c>
      <c r="BA67" s="20">
        <f t="shared" ref="BA67:BA106" si="173">+AM67-AT67</f>
        <v>0</v>
      </c>
      <c r="BB67" s="20">
        <f t="shared" ref="BB67:BB106" si="174">+AN67-AU67</f>
        <v>0</v>
      </c>
      <c r="BC67" s="20">
        <f t="shared" ref="BC67:BC106" si="175">+AO67-AV67</f>
        <v>0</v>
      </c>
      <c r="BD67" s="20">
        <f t="shared" ref="BD67:BD106" si="176">+AP67-AW67</f>
        <v>0</v>
      </c>
      <c r="BE67" s="20">
        <f t="shared" ref="BE67:BE106" si="177">+AQ67-AX67</f>
        <v>0</v>
      </c>
      <c r="BG67" s="26">
        <f t="shared" si="10"/>
        <v>1</v>
      </c>
      <c r="BH67" s="26">
        <f t="shared" si="11"/>
        <v>1</v>
      </c>
      <c r="BI67" s="26">
        <f t="shared" si="12"/>
        <v>1</v>
      </c>
      <c r="BJ67" s="26">
        <f t="shared" si="13"/>
        <v>1</v>
      </c>
      <c r="BK67" s="26">
        <f t="shared" si="14"/>
        <v>1</v>
      </c>
      <c r="BL67" s="26"/>
      <c r="BM67" s="26">
        <f t="shared" si="15"/>
        <v>1</v>
      </c>
      <c r="BN67" s="26">
        <f t="shared" si="16"/>
        <v>1</v>
      </c>
      <c r="BO67" s="26">
        <f t="shared" si="17"/>
        <v>1</v>
      </c>
      <c r="BP67" s="26">
        <f t="shared" si="18"/>
        <v>1</v>
      </c>
      <c r="BQ67" s="26">
        <f t="shared" si="19"/>
        <v>1</v>
      </c>
      <c r="BR67" s="26"/>
      <c r="BS67" s="26">
        <f t="shared" si="20"/>
        <v>0</v>
      </c>
      <c r="BT67" s="26">
        <f t="shared" si="21"/>
        <v>0</v>
      </c>
      <c r="BU67" s="26">
        <f t="shared" si="22"/>
        <v>0</v>
      </c>
      <c r="BV67" s="26">
        <f t="shared" si="23"/>
        <v>0</v>
      </c>
      <c r="BW67" s="26">
        <f t="shared" si="24"/>
        <v>0</v>
      </c>
      <c r="BX67" s="26"/>
      <c r="BY67" s="26">
        <f t="shared" si="25"/>
        <v>1</v>
      </c>
      <c r="BZ67" s="26">
        <f t="shared" si="26"/>
        <v>1</v>
      </c>
      <c r="CA67" s="26">
        <f t="shared" si="27"/>
        <v>1</v>
      </c>
      <c r="CB67" s="26">
        <f t="shared" si="28"/>
        <v>1</v>
      </c>
      <c r="CC67" s="26">
        <f t="shared" si="29"/>
        <v>1</v>
      </c>
      <c r="CD67" s="26"/>
      <c r="CE67" s="26">
        <f t="shared" si="30"/>
        <v>1</v>
      </c>
      <c r="CF67" s="26">
        <f t="shared" si="31"/>
        <v>1</v>
      </c>
      <c r="CG67" s="26">
        <f t="shared" si="32"/>
        <v>1</v>
      </c>
      <c r="CH67" s="26">
        <f t="shared" si="33"/>
        <v>1</v>
      </c>
      <c r="CI67" s="26">
        <f t="shared" si="34"/>
        <v>1</v>
      </c>
      <c r="CJ67" s="26"/>
      <c r="CK67" s="26">
        <f t="shared" si="35"/>
        <v>0</v>
      </c>
      <c r="CL67" s="26">
        <f t="shared" si="36"/>
        <v>0</v>
      </c>
      <c r="CM67" s="26">
        <f t="shared" si="37"/>
        <v>0</v>
      </c>
      <c r="CN67" s="26">
        <f t="shared" si="38"/>
        <v>0</v>
      </c>
      <c r="CO67" s="26">
        <f t="shared" si="39"/>
        <v>0</v>
      </c>
    </row>
    <row r="68" spans="1:93" ht="18" customHeight="1" x14ac:dyDescent="0.25">
      <c r="A68" s="13" t="s">
        <v>9</v>
      </c>
      <c r="B68" s="13" t="s">
        <v>10</v>
      </c>
      <c r="C68" s="13" t="s">
        <v>98</v>
      </c>
      <c r="D68" s="13" t="s">
        <v>34</v>
      </c>
      <c r="E68" s="13" t="s">
        <v>99</v>
      </c>
      <c r="F68" s="13" t="s">
        <v>103</v>
      </c>
      <c r="G68" s="13" t="s">
        <v>104</v>
      </c>
      <c r="H68" s="13" t="s">
        <v>15</v>
      </c>
      <c r="I68" s="13" t="s">
        <v>16</v>
      </c>
      <c r="J68" s="14">
        <f>+'Select Tuition Changes'!Y73</f>
        <v>0</v>
      </c>
      <c r="K68" s="14">
        <f>+'Select Tuition Changes'!Z73</f>
        <v>0</v>
      </c>
      <c r="L68" s="14">
        <f>+'Select Tuition Changes'!AA73</f>
        <v>0</v>
      </c>
      <c r="M68" s="14">
        <f>+'Select Tuition Changes'!AB73</f>
        <v>0</v>
      </c>
      <c r="N68" s="14">
        <f>+'Select Tuition Changes'!AC73</f>
        <v>0</v>
      </c>
      <c r="O68" s="14"/>
      <c r="P68" s="19">
        <v>3.5000000000000003E-2</v>
      </c>
      <c r="Q68" s="24">
        <f>+'Select Tuition Changes'!AE73-'Tuition Calculations'!AL68</f>
        <v>27731</v>
      </c>
      <c r="R68" s="24">
        <f>+'Select Tuition Changes'!AF73-'Tuition Calculations'!AM68</f>
        <v>27731</v>
      </c>
      <c r="S68" s="24">
        <f>+'Select Tuition Changes'!AG73-'Tuition Calculations'!AN68</f>
        <v>27731</v>
      </c>
      <c r="T68" s="24">
        <f>+'Select Tuition Changes'!AH73-'Tuition Calculations'!AO68</f>
        <v>27731</v>
      </c>
      <c r="U68" s="24">
        <f>+'Select Tuition Changes'!AI73-'Tuition Calculations'!AP68</f>
        <v>27731</v>
      </c>
      <c r="V68" s="24">
        <f>+'Select Tuition Changes'!AJ73-'Tuition Calculations'!AQ68</f>
        <v>27731</v>
      </c>
      <c r="W68" s="24"/>
      <c r="X68" s="24">
        <f t="shared" ref="X68:AC68" si="178">+Q67</f>
        <v>16799</v>
      </c>
      <c r="Y68" s="24">
        <f t="shared" si="178"/>
        <v>16799</v>
      </c>
      <c r="Z68" s="24">
        <f t="shared" si="178"/>
        <v>16799</v>
      </c>
      <c r="AA68" s="24">
        <f t="shared" si="178"/>
        <v>16799</v>
      </c>
      <c r="AB68" s="24">
        <f t="shared" si="178"/>
        <v>16799</v>
      </c>
      <c r="AC68" s="24">
        <f t="shared" si="178"/>
        <v>16799</v>
      </c>
      <c r="AD68" s="24"/>
      <c r="AE68" s="24">
        <f t="shared" si="41"/>
        <v>10932</v>
      </c>
      <c r="AF68" s="20">
        <f t="shared" si="45"/>
        <v>10932</v>
      </c>
      <c r="AG68" s="20">
        <f t="shared" si="46"/>
        <v>10932</v>
      </c>
      <c r="AH68" s="20">
        <f t="shared" si="47"/>
        <v>10932</v>
      </c>
      <c r="AI68" s="20">
        <f t="shared" si="48"/>
        <v>10932</v>
      </c>
      <c r="AJ68" s="20">
        <f t="shared" si="49"/>
        <v>10932</v>
      </c>
      <c r="AL68" s="20">
        <f>ROUND($P68*'Select Tuition Changes'!AE73,0)</f>
        <v>1006</v>
      </c>
      <c r="AM68" s="20">
        <f>ROUND($P68*'Select Tuition Changes'!AF73,0)</f>
        <v>1006</v>
      </c>
      <c r="AN68" s="20">
        <f>ROUND($P68*'Select Tuition Changes'!AG73,0)</f>
        <v>1006</v>
      </c>
      <c r="AO68" s="20">
        <f>ROUND($P68*'Select Tuition Changes'!AH73,0)</f>
        <v>1006</v>
      </c>
      <c r="AP68" s="20">
        <f>ROUND($P68*'Select Tuition Changes'!AI73,0)</f>
        <v>1006</v>
      </c>
      <c r="AQ68" s="20">
        <f>ROUND($P68*'Select Tuition Changes'!AJ73,0)</f>
        <v>1006</v>
      </c>
      <c r="AS68" s="24">
        <f t="shared" ref="AS68:AX68" si="179">+AL67</f>
        <v>520</v>
      </c>
      <c r="AT68" s="24">
        <f t="shared" si="179"/>
        <v>520</v>
      </c>
      <c r="AU68" s="24">
        <f t="shared" si="179"/>
        <v>520</v>
      </c>
      <c r="AV68" s="24">
        <f t="shared" si="179"/>
        <v>520</v>
      </c>
      <c r="AW68" s="24">
        <f t="shared" si="179"/>
        <v>520</v>
      </c>
      <c r="AX68" s="24">
        <f t="shared" si="179"/>
        <v>520</v>
      </c>
      <c r="AZ68" s="24">
        <f t="shared" si="43"/>
        <v>486</v>
      </c>
      <c r="BA68" s="20">
        <f t="shared" si="173"/>
        <v>486</v>
      </c>
      <c r="BB68" s="20">
        <f t="shared" si="174"/>
        <v>486</v>
      </c>
      <c r="BC68" s="20">
        <f t="shared" si="175"/>
        <v>486</v>
      </c>
      <c r="BD68" s="20">
        <f t="shared" si="176"/>
        <v>486</v>
      </c>
      <c r="BE68" s="20">
        <f t="shared" si="177"/>
        <v>486</v>
      </c>
      <c r="BG68" s="26">
        <f t="shared" ref="BG68:BG106" si="180">IF(Q68&gt;0,R68/Q68,0)</f>
        <v>1</v>
      </c>
      <c r="BH68" s="26">
        <f t="shared" ref="BH68:BH106" si="181">IF(R68&gt;0,S68/R68,0)</f>
        <v>1</v>
      </c>
      <c r="BI68" s="26">
        <f t="shared" ref="BI68:BI106" si="182">IF(S68&gt;0,T68/S68,0)</f>
        <v>1</v>
      </c>
      <c r="BJ68" s="26">
        <f t="shared" ref="BJ68:BJ106" si="183">IF(T68&gt;0,U68/T68,0)</f>
        <v>1</v>
      </c>
      <c r="BK68" s="26">
        <f t="shared" ref="BK68:BK106" si="184">IF(U68&gt;0,V68/U68,0)</f>
        <v>1</v>
      </c>
      <c r="BL68" s="26"/>
      <c r="BM68" s="26">
        <f t="shared" ref="BM68:BM106" si="185">IF(X68&gt;0,Y68/X68,0)</f>
        <v>1</v>
      </c>
      <c r="BN68" s="26">
        <f t="shared" ref="BN68:BN106" si="186">IF(Y68&gt;0,Z68/Y68,0)</f>
        <v>1</v>
      </c>
      <c r="BO68" s="26">
        <f t="shared" ref="BO68:BO106" si="187">IF(Z68&gt;0,AA68/Z68,0)</f>
        <v>1</v>
      </c>
      <c r="BP68" s="26">
        <f t="shared" ref="BP68:BP106" si="188">IF(AA68&gt;0,AB68/AA68,0)</f>
        <v>1</v>
      </c>
      <c r="BQ68" s="26">
        <f t="shared" ref="BQ68:BQ106" si="189">IF(AB68&gt;0,AC68/AB68,0)</f>
        <v>1</v>
      </c>
      <c r="BR68" s="26"/>
      <c r="BS68" s="26">
        <f t="shared" ref="BS68:BS106" si="190">IF(AE68&gt;0,AF68/AE68,0)</f>
        <v>1</v>
      </c>
      <c r="BT68" s="26">
        <f t="shared" ref="BT68:BT106" si="191">IF(AF68&gt;0,AG68/AF68,0)</f>
        <v>1</v>
      </c>
      <c r="BU68" s="26">
        <f t="shared" ref="BU68:BU106" si="192">IF(AG68&gt;0,AH68/AG68,0)</f>
        <v>1</v>
      </c>
      <c r="BV68" s="26">
        <f t="shared" ref="BV68:BV106" si="193">IF(AH68&gt;0,AI68/AH68,0)</f>
        <v>1</v>
      </c>
      <c r="BW68" s="26">
        <f t="shared" ref="BW68:BW106" si="194">IF(AI68&gt;0,AJ68/AI68,0)</f>
        <v>1</v>
      </c>
      <c r="BX68" s="26"/>
      <c r="BY68" s="26">
        <f t="shared" ref="BY68:BY106" si="195">IF(AL68&gt;0,AM68/AL68,0)</f>
        <v>1</v>
      </c>
      <c r="BZ68" s="26">
        <f t="shared" ref="BZ68:BZ106" si="196">IF(AM68&gt;0,AN68/AM68,0)</f>
        <v>1</v>
      </c>
      <c r="CA68" s="26">
        <f t="shared" ref="CA68:CA106" si="197">IF(AN68&gt;0,AO68/AN68,0)</f>
        <v>1</v>
      </c>
      <c r="CB68" s="26">
        <f t="shared" ref="CB68:CB106" si="198">IF(AO68&gt;0,AP68/AO68,0)</f>
        <v>1</v>
      </c>
      <c r="CC68" s="26">
        <f t="shared" ref="CC68:CC106" si="199">IF(AP68&gt;0,AQ68/AP68,0)</f>
        <v>1</v>
      </c>
      <c r="CD68" s="26"/>
      <c r="CE68" s="26">
        <f t="shared" ref="CE68:CE106" si="200">IF(AS68&gt;0,AT68/AS68,0)</f>
        <v>1</v>
      </c>
      <c r="CF68" s="26">
        <f t="shared" ref="CF68:CF106" si="201">IF(AT68&gt;0,AU68/AT68,0)</f>
        <v>1</v>
      </c>
      <c r="CG68" s="26">
        <f t="shared" ref="CG68:CG106" si="202">IF(AU68&gt;0,AV68/AU68,0)</f>
        <v>1</v>
      </c>
      <c r="CH68" s="26">
        <f t="shared" ref="CH68:CH106" si="203">IF(AV68&gt;0,AW68/AV68,0)</f>
        <v>1</v>
      </c>
      <c r="CI68" s="26">
        <f t="shared" ref="CI68:CI106" si="204">IF(AW68&gt;0,AX68/AW68,0)</f>
        <v>1</v>
      </c>
      <c r="CJ68" s="26"/>
      <c r="CK68" s="26">
        <f t="shared" ref="CK68:CK106" si="205">IF(AZ68&gt;0,BA68/AZ68,0)</f>
        <v>1</v>
      </c>
      <c r="CL68" s="26">
        <f t="shared" ref="CL68:CL106" si="206">IF(BA68&gt;0,BB68/BA68,0)</f>
        <v>1</v>
      </c>
      <c r="CM68" s="26">
        <f t="shared" ref="CM68:CM106" si="207">IF(BB68&gt;0,BC68/BB68,0)</f>
        <v>1</v>
      </c>
      <c r="CN68" s="26">
        <f t="shared" ref="CN68:CN106" si="208">IF(BC68&gt;0,BD68/BC68,0)</f>
        <v>1</v>
      </c>
      <c r="CO68" s="26">
        <f t="shared" ref="CO68:CO106" si="209">IF(BD68&gt;0,BE68/BD68,0)</f>
        <v>1</v>
      </c>
    </row>
    <row r="69" spans="1:93" ht="18" customHeight="1" x14ac:dyDescent="0.25">
      <c r="A69" s="13" t="s">
        <v>9</v>
      </c>
      <c r="B69" s="13" t="s">
        <v>10</v>
      </c>
      <c r="C69" s="13" t="s">
        <v>98</v>
      </c>
      <c r="D69" s="13" t="s">
        <v>34</v>
      </c>
      <c r="E69" s="13" t="s">
        <v>99</v>
      </c>
      <c r="F69" s="13" t="s">
        <v>105</v>
      </c>
      <c r="G69" s="13" t="s">
        <v>106</v>
      </c>
      <c r="H69" s="13" t="s">
        <v>13</v>
      </c>
      <c r="I69" s="13" t="s">
        <v>14</v>
      </c>
      <c r="J69" s="14">
        <f>+'Select Tuition Changes'!Y74</f>
        <v>0</v>
      </c>
      <c r="K69" s="14">
        <f>+'Select Tuition Changes'!Z74</f>
        <v>0</v>
      </c>
      <c r="L69" s="14">
        <f>+'Select Tuition Changes'!AA74</f>
        <v>0</v>
      </c>
      <c r="M69" s="14">
        <f>+'Select Tuition Changes'!AB74</f>
        <v>0</v>
      </c>
      <c r="N69" s="14">
        <f>+'Select Tuition Changes'!AC74</f>
        <v>0</v>
      </c>
      <c r="O69" s="14"/>
      <c r="P69" s="19">
        <v>0.03</v>
      </c>
      <c r="Q69" s="24">
        <f>+'Select Tuition Changes'!AE74-'Tuition Calculations'!AL69</f>
        <v>21391</v>
      </c>
      <c r="R69" s="24">
        <f>+'Select Tuition Changes'!AF74-'Tuition Calculations'!AM69</f>
        <v>21391</v>
      </c>
      <c r="S69" s="24">
        <f>+'Select Tuition Changes'!AG74-'Tuition Calculations'!AN69</f>
        <v>21391</v>
      </c>
      <c r="T69" s="24">
        <f>+'Select Tuition Changes'!AH74-'Tuition Calculations'!AO69</f>
        <v>21391</v>
      </c>
      <c r="U69" s="24">
        <f>+'Select Tuition Changes'!AI74-'Tuition Calculations'!AP69</f>
        <v>21391</v>
      </c>
      <c r="V69" s="24">
        <f>+'Select Tuition Changes'!AJ74-'Tuition Calculations'!AQ69</f>
        <v>21391</v>
      </c>
      <c r="W69" s="24"/>
      <c r="X69" s="24">
        <f t="shared" ref="X69:AC69" si="210">+Q69</f>
        <v>21391</v>
      </c>
      <c r="Y69" s="24">
        <f t="shared" si="210"/>
        <v>21391</v>
      </c>
      <c r="Z69" s="24">
        <f t="shared" si="210"/>
        <v>21391</v>
      </c>
      <c r="AA69" s="24">
        <f t="shared" si="210"/>
        <v>21391</v>
      </c>
      <c r="AB69" s="24">
        <f t="shared" si="210"/>
        <v>21391</v>
      </c>
      <c r="AC69" s="24">
        <f t="shared" si="210"/>
        <v>21391</v>
      </c>
      <c r="AD69" s="24"/>
      <c r="AE69" s="24">
        <f t="shared" ref="AE69:AE106" si="211">+Q69-X69</f>
        <v>0</v>
      </c>
      <c r="AF69" s="20">
        <f t="shared" si="45"/>
        <v>0</v>
      </c>
      <c r="AG69" s="20">
        <f t="shared" si="46"/>
        <v>0</v>
      </c>
      <c r="AH69" s="20">
        <f t="shared" si="47"/>
        <v>0</v>
      </c>
      <c r="AI69" s="20">
        <f t="shared" si="48"/>
        <v>0</v>
      </c>
      <c r="AJ69" s="20">
        <f t="shared" si="49"/>
        <v>0</v>
      </c>
      <c r="AL69" s="20">
        <f>ROUND($P69*'Select Tuition Changes'!AE74,0)</f>
        <v>662</v>
      </c>
      <c r="AM69" s="20">
        <f>ROUND($P69*'Select Tuition Changes'!AF74,0)</f>
        <v>662</v>
      </c>
      <c r="AN69" s="20">
        <f>ROUND($P69*'Select Tuition Changes'!AG74,0)</f>
        <v>662</v>
      </c>
      <c r="AO69" s="20">
        <f>ROUND($P69*'Select Tuition Changes'!AH74,0)</f>
        <v>662</v>
      </c>
      <c r="AP69" s="20">
        <f>ROUND($P69*'Select Tuition Changes'!AI74,0)</f>
        <v>662</v>
      </c>
      <c r="AQ69" s="20">
        <f>ROUND($P69*'Select Tuition Changes'!AJ74,0)</f>
        <v>662</v>
      </c>
      <c r="AS69" s="24">
        <f t="shared" ref="AS69:AX69" si="212">+AL69</f>
        <v>662</v>
      </c>
      <c r="AT69" s="24">
        <f t="shared" si="212"/>
        <v>662</v>
      </c>
      <c r="AU69" s="24">
        <f t="shared" si="212"/>
        <v>662</v>
      </c>
      <c r="AV69" s="24">
        <f t="shared" si="212"/>
        <v>662</v>
      </c>
      <c r="AW69" s="24">
        <f t="shared" si="212"/>
        <v>662</v>
      </c>
      <c r="AX69" s="24">
        <f t="shared" si="212"/>
        <v>662</v>
      </c>
      <c r="AZ69" s="24">
        <f t="shared" ref="AZ69:AZ106" si="213">+AL69-AS69</f>
        <v>0</v>
      </c>
      <c r="BA69" s="20">
        <f t="shared" si="173"/>
        <v>0</v>
      </c>
      <c r="BB69" s="20">
        <f t="shared" si="174"/>
        <v>0</v>
      </c>
      <c r="BC69" s="20">
        <f t="shared" si="175"/>
        <v>0</v>
      </c>
      <c r="BD69" s="20">
        <f t="shared" si="176"/>
        <v>0</v>
      </c>
      <c r="BE69" s="20">
        <f t="shared" si="177"/>
        <v>0</v>
      </c>
      <c r="BG69" s="26">
        <f t="shared" si="180"/>
        <v>1</v>
      </c>
      <c r="BH69" s="26">
        <f t="shared" si="181"/>
        <v>1</v>
      </c>
      <c r="BI69" s="26">
        <f t="shared" si="182"/>
        <v>1</v>
      </c>
      <c r="BJ69" s="26">
        <f t="shared" si="183"/>
        <v>1</v>
      </c>
      <c r="BK69" s="26">
        <f t="shared" si="184"/>
        <v>1</v>
      </c>
      <c r="BL69" s="26"/>
      <c r="BM69" s="26">
        <f t="shared" si="185"/>
        <v>1</v>
      </c>
      <c r="BN69" s="26">
        <f t="shared" si="186"/>
        <v>1</v>
      </c>
      <c r="BO69" s="26">
        <f t="shared" si="187"/>
        <v>1</v>
      </c>
      <c r="BP69" s="26">
        <f t="shared" si="188"/>
        <v>1</v>
      </c>
      <c r="BQ69" s="26">
        <f t="shared" si="189"/>
        <v>1</v>
      </c>
      <c r="BR69" s="26"/>
      <c r="BS69" s="26">
        <f t="shared" si="190"/>
        <v>0</v>
      </c>
      <c r="BT69" s="26">
        <f t="shared" si="191"/>
        <v>0</v>
      </c>
      <c r="BU69" s="26">
        <f t="shared" si="192"/>
        <v>0</v>
      </c>
      <c r="BV69" s="26">
        <f t="shared" si="193"/>
        <v>0</v>
      </c>
      <c r="BW69" s="26">
        <f t="shared" si="194"/>
        <v>0</v>
      </c>
      <c r="BX69" s="26"/>
      <c r="BY69" s="26">
        <f t="shared" si="195"/>
        <v>1</v>
      </c>
      <c r="BZ69" s="26">
        <f t="shared" si="196"/>
        <v>1</v>
      </c>
      <c r="CA69" s="26">
        <f t="shared" si="197"/>
        <v>1</v>
      </c>
      <c r="CB69" s="26">
        <f t="shared" si="198"/>
        <v>1</v>
      </c>
      <c r="CC69" s="26">
        <f t="shared" si="199"/>
        <v>1</v>
      </c>
      <c r="CD69" s="26"/>
      <c r="CE69" s="26">
        <f t="shared" si="200"/>
        <v>1</v>
      </c>
      <c r="CF69" s="26">
        <f t="shared" si="201"/>
        <v>1</v>
      </c>
      <c r="CG69" s="26">
        <f t="shared" si="202"/>
        <v>1</v>
      </c>
      <c r="CH69" s="26">
        <f t="shared" si="203"/>
        <v>1</v>
      </c>
      <c r="CI69" s="26">
        <f t="shared" si="204"/>
        <v>1</v>
      </c>
      <c r="CJ69" s="26"/>
      <c r="CK69" s="26">
        <f t="shared" si="205"/>
        <v>0</v>
      </c>
      <c r="CL69" s="26">
        <f t="shared" si="206"/>
        <v>0</v>
      </c>
      <c r="CM69" s="26">
        <f t="shared" si="207"/>
        <v>0</v>
      </c>
      <c r="CN69" s="26">
        <f t="shared" si="208"/>
        <v>0</v>
      </c>
      <c r="CO69" s="26">
        <f t="shared" si="209"/>
        <v>0</v>
      </c>
    </row>
    <row r="70" spans="1:93" ht="18" customHeight="1" x14ac:dyDescent="0.25">
      <c r="A70" s="13" t="s">
        <v>9</v>
      </c>
      <c r="B70" s="13" t="s">
        <v>10</v>
      </c>
      <c r="C70" s="13" t="s">
        <v>98</v>
      </c>
      <c r="D70" s="13" t="s">
        <v>34</v>
      </c>
      <c r="E70" s="13" t="s">
        <v>99</v>
      </c>
      <c r="F70" s="13" t="s">
        <v>105</v>
      </c>
      <c r="G70" s="13" t="s">
        <v>106</v>
      </c>
      <c r="H70" s="13" t="s">
        <v>15</v>
      </c>
      <c r="I70" s="13" t="s">
        <v>16</v>
      </c>
      <c r="J70" s="14">
        <f>+'Select Tuition Changes'!Y75</f>
        <v>0</v>
      </c>
      <c r="K70" s="14">
        <f>+'Select Tuition Changes'!Z75</f>
        <v>0</v>
      </c>
      <c r="L70" s="14">
        <f>+'Select Tuition Changes'!AA75</f>
        <v>0</v>
      </c>
      <c r="M70" s="14">
        <f>+'Select Tuition Changes'!AB75</f>
        <v>0</v>
      </c>
      <c r="N70" s="14">
        <f>+'Select Tuition Changes'!AC75</f>
        <v>0</v>
      </c>
      <c r="O70" s="14"/>
      <c r="P70" s="19">
        <v>3.5000000000000003E-2</v>
      </c>
      <c r="Q70" s="24">
        <f>+'Select Tuition Changes'!AE75-'Tuition Calculations'!AL70</f>
        <v>27731</v>
      </c>
      <c r="R70" s="24">
        <f>+'Select Tuition Changes'!AF75-'Tuition Calculations'!AM70</f>
        <v>27731</v>
      </c>
      <c r="S70" s="24">
        <f>+'Select Tuition Changes'!AG75-'Tuition Calculations'!AN70</f>
        <v>27731</v>
      </c>
      <c r="T70" s="24">
        <f>+'Select Tuition Changes'!AH75-'Tuition Calculations'!AO70</f>
        <v>27731</v>
      </c>
      <c r="U70" s="24">
        <f>+'Select Tuition Changes'!AI75-'Tuition Calculations'!AP70</f>
        <v>27731</v>
      </c>
      <c r="V70" s="24">
        <f>+'Select Tuition Changes'!AJ75-'Tuition Calculations'!AQ70</f>
        <v>27731</v>
      </c>
      <c r="W70" s="24"/>
      <c r="X70" s="24">
        <f t="shared" ref="X70:AC70" si="214">+Q69</f>
        <v>21391</v>
      </c>
      <c r="Y70" s="24">
        <f t="shared" si="214"/>
        <v>21391</v>
      </c>
      <c r="Z70" s="24">
        <f t="shared" si="214"/>
        <v>21391</v>
      </c>
      <c r="AA70" s="24">
        <f t="shared" si="214"/>
        <v>21391</v>
      </c>
      <c r="AB70" s="24">
        <f t="shared" si="214"/>
        <v>21391</v>
      </c>
      <c r="AC70" s="24">
        <f t="shared" si="214"/>
        <v>21391</v>
      </c>
      <c r="AD70" s="24"/>
      <c r="AE70" s="24">
        <f t="shared" si="211"/>
        <v>6340</v>
      </c>
      <c r="AF70" s="20">
        <f t="shared" ref="AF70:AF106" si="215">+R70-Y70</f>
        <v>6340</v>
      </c>
      <c r="AG70" s="20">
        <f t="shared" ref="AG70:AG106" si="216">+S70-Z70</f>
        <v>6340</v>
      </c>
      <c r="AH70" s="20">
        <f t="shared" ref="AH70:AH106" si="217">+T70-AA70</f>
        <v>6340</v>
      </c>
      <c r="AI70" s="20">
        <f t="shared" ref="AI70:AI106" si="218">+U70-AB70</f>
        <v>6340</v>
      </c>
      <c r="AJ70" s="20">
        <f t="shared" ref="AJ70:AJ106" si="219">+V70-AC70</f>
        <v>6340</v>
      </c>
      <c r="AL70" s="20">
        <f>ROUND($P70*'Select Tuition Changes'!AE75,0)</f>
        <v>1006</v>
      </c>
      <c r="AM70" s="20">
        <f>ROUND($P70*'Select Tuition Changes'!AF75,0)</f>
        <v>1006</v>
      </c>
      <c r="AN70" s="20">
        <f>ROUND($P70*'Select Tuition Changes'!AG75,0)</f>
        <v>1006</v>
      </c>
      <c r="AO70" s="20">
        <f>ROUND($P70*'Select Tuition Changes'!AH75,0)</f>
        <v>1006</v>
      </c>
      <c r="AP70" s="20">
        <f>ROUND($P70*'Select Tuition Changes'!AI75,0)</f>
        <v>1006</v>
      </c>
      <c r="AQ70" s="20">
        <f>ROUND($P70*'Select Tuition Changes'!AJ75,0)</f>
        <v>1006</v>
      </c>
      <c r="AS70" s="24">
        <f t="shared" ref="AS70:AX70" si="220">+AL69</f>
        <v>662</v>
      </c>
      <c r="AT70" s="24">
        <f t="shared" si="220"/>
        <v>662</v>
      </c>
      <c r="AU70" s="24">
        <f t="shared" si="220"/>
        <v>662</v>
      </c>
      <c r="AV70" s="24">
        <f t="shared" si="220"/>
        <v>662</v>
      </c>
      <c r="AW70" s="24">
        <f t="shared" si="220"/>
        <v>662</v>
      </c>
      <c r="AX70" s="24">
        <f t="shared" si="220"/>
        <v>662</v>
      </c>
      <c r="AZ70" s="24">
        <f t="shared" si="213"/>
        <v>344</v>
      </c>
      <c r="BA70" s="20">
        <f t="shared" si="173"/>
        <v>344</v>
      </c>
      <c r="BB70" s="20">
        <f t="shared" si="174"/>
        <v>344</v>
      </c>
      <c r="BC70" s="20">
        <f t="shared" si="175"/>
        <v>344</v>
      </c>
      <c r="BD70" s="20">
        <f t="shared" si="176"/>
        <v>344</v>
      </c>
      <c r="BE70" s="20">
        <f t="shared" si="177"/>
        <v>344</v>
      </c>
      <c r="BG70" s="26">
        <f t="shared" si="180"/>
        <v>1</v>
      </c>
      <c r="BH70" s="26">
        <f t="shared" si="181"/>
        <v>1</v>
      </c>
      <c r="BI70" s="26">
        <f t="shared" si="182"/>
        <v>1</v>
      </c>
      <c r="BJ70" s="26">
        <f t="shared" si="183"/>
        <v>1</v>
      </c>
      <c r="BK70" s="26">
        <f t="shared" si="184"/>
        <v>1</v>
      </c>
      <c r="BL70" s="26"/>
      <c r="BM70" s="26">
        <f t="shared" si="185"/>
        <v>1</v>
      </c>
      <c r="BN70" s="26">
        <f t="shared" si="186"/>
        <v>1</v>
      </c>
      <c r="BO70" s="26">
        <f t="shared" si="187"/>
        <v>1</v>
      </c>
      <c r="BP70" s="26">
        <f t="shared" si="188"/>
        <v>1</v>
      </c>
      <c r="BQ70" s="26">
        <f t="shared" si="189"/>
        <v>1</v>
      </c>
      <c r="BR70" s="26"/>
      <c r="BS70" s="26">
        <f t="shared" si="190"/>
        <v>1</v>
      </c>
      <c r="BT70" s="26">
        <f t="shared" si="191"/>
        <v>1</v>
      </c>
      <c r="BU70" s="26">
        <f t="shared" si="192"/>
        <v>1</v>
      </c>
      <c r="BV70" s="26">
        <f t="shared" si="193"/>
        <v>1</v>
      </c>
      <c r="BW70" s="26">
        <f t="shared" si="194"/>
        <v>1</v>
      </c>
      <c r="BX70" s="26"/>
      <c r="BY70" s="26">
        <f t="shared" si="195"/>
        <v>1</v>
      </c>
      <c r="BZ70" s="26">
        <f t="shared" si="196"/>
        <v>1</v>
      </c>
      <c r="CA70" s="26">
        <f t="shared" si="197"/>
        <v>1</v>
      </c>
      <c r="CB70" s="26">
        <f t="shared" si="198"/>
        <v>1</v>
      </c>
      <c r="CC70" s="26">
        <f t="shared" si="199"/>
        <v>1</v>
      </c>
      <c r="CD70" s="26"/>
      <c r="CE70" s="26">
        <f t="shared" si="200"/>
        <v>1</v>
      </c>
      <c r="CF70" s="26">
        <f t="shared" si="201"/>
        <v>1</v>
      </c>
      <c r="CG70" s="26">
        <f t="shared" si="202"/>
        <v>1</v>
      </c>
      <c r="CH70" s="26">
        <f t="shared" si="203"/>
        <v>1</v>
      </c>
      <c r="CI70" s="26">
        <f t="shared" si="204"/>
        <v>1</v>
      </c>
      <c r="CJ70" s="26"/>
      <c r="CK70" s="26">
        <f t="shared" si="205"/>
        <v>1</v>
      </c>
      <c r="CL70" s="26">
        <f t="shared" si="206"/>
        <v>1</v>
      </c>
      <c r="CM70" s="26">
        <f t="shared" si="207"/>
        <v>1</v>
      </c>
      <c r="CN70" s="26">
        <f t="shared" si="208"/>
        <v>1</v>
      </c>
      <c r="CO70" s="26">
        <f t="shared" si="209"/>
        <v>1</v>
      </c>
    </row>
    <row r="71" spans="1:93" ht="18" customHeight="1" x14ac:dyDescent="0.25">
      <c r="A71" s="17" t="s">
        <v>13</v>
      </c>
      <c r="B71" s="17" t="s">
        <v>107</v>
      </c>
      <c r="C71" s="17" t="s">
        <v>11</v>
      </c>
      <c r="D71" s="17" t="s">
        <v>11</v>
      </c>
      <c r="E71" s="17" t="s">
        <v>12</v>
      </c>
      <c r="F71" s="17" t="s">
        <v>11</v>
      </c>
      <c r="G71" s="17" t="s">
        <v>12</v>
      </c>
      <c r="H71" s="17" t="s">
        <v>13</v>
      </c>
      <c r="I71" s="17" t="s">
        <v>14</v>
      </c>
      <c r="J71" s="16">
        <f>+'Select Tuition Changes'!Y76</f>
        <v>0</v>
      </c>
      <c r="K71" s="16">
        <f>+'Select Tuition Changes'!Z76</f>
        <v>0</v>
      </c>
      <c r="L71" s="16">
        <f>+'Select Tuition Changes'!AA76</f>
        <v>0</v>
      </c>
      <c r="M71" s="16">
        <f>+'Select Tuition Changes'!AB76</f>
        <v>0</v>
      </c>
      <c r="N71" s="16">
        <f>+'Select Tuition Changes'!AC76</f>
        <v>0</v>
      </c>
      <c r="O71" s="16"/>
      <c r="P71" s="16">
        <f t="shared" ref="P71:P82" si="221">+P3</f>
        <v>0.05</v>
      </c>
      <c r="Q71" s="27">
        <f>+'Select Tuition Changes'!AE76-'Tuition Calculations'!AL71</f>
        <v>10740</v>
      </c>
      <c r="R71" s="27">
        <f>+'Select Tuition Changes'!AF76-'Tuition Calculations'!AM71</f>
        <v>10742</v>
      </c>
      <c r="S71" s="27">
        <f>+'Select Tuition Changes'!AG76-'Tuition Calculations'!AN71</f>
        <v>10742</v>
      </c>
      <c r="T71" s="27">
        <f>+'Select Tuition Changes'!AH76-'Tuition Calculations'!AO71</f>
        <v>10742</v>
      </c>
      <c r="U71" s="27">
        <f>+'Select Tuition Changes'!AI76-'Tuition Calculations'!AP71</f>
        <v>10742</v>
      </c>
      <c r="V71" s="27">
        <f>+'Select Tuition Changes'!AJ76-'Tuition Calculations'!AQ71</f>
        <v>10742</v>
      </c>
      <c r="W71" s="27"/>
      <c r="X71" s="27">
        <f t="shared" ref="X71:AC71" si="222">+Q71</f>
        <v>10740</v>
      </c>
      <c r="Y71" s="27">
        <f t="shared" si="222"/>
        <v>10742</v>
      </c>
      <c r="Z71" s="27">
        <f t="shared" si="222"/>
        <v>10742</v>
      </c>
      <c r="AA71" s="27">
        <f t="shared" si="222"/>
        <v>10742</v>
      </c>
      <c r="AB71" s="27">
        <f t="shared" si="222"/>
        <v>10742</v>
      </c>
      <c r="AC71" s="27">
        <f t="shared" si="222"/>
        <v>10742</v>
      </c>
      <c r="AD71" s="27"/>
      <c r="AE71" s="27">
        <f t="shared" si="211"/>
        <v>0</v>
      </c>
      <c r="AF71" s="27">
        <f t="shared" si="215"/>
        <v>0</v>
      </c>
      <c r="AG71" s="27">
        <f t="shared" si="216"/>
        <v>0</v>
      </c>
      <c r="AH71" s="27">
        <f t="shared" si="217"/>
        <v>0</v>
      </c>
      <c r="AI71" s="27">
        <f t="shared" si="218"/>
        <v>0</v>
      </c>
      <c r="AJ71" s="27">
        <f t="shared" si="219"/>
        <v>0</v>
      </c>
      <c r="AK71" s="27"/>
      <c r="AL71" s="27">
        <f>ROUND($P71*'Select Tuition Changes'!AE76,0)</f>
        <v>565</v>
      </c>
      <c r="AM71" s="27">
        <f>ROUND($P71*'Select Tuition Changes'!AF76,0)</f>
        <v>565</v>
      </c>
      <c r="AN71" s="27">
        <f>ROUND($P71*'Select Tuition Changes'!AG76,0)</f>
        <v>565</v>
      </c>
      <c r="AO71" s="27">
        <f>ROUND($P71*'Select Tuition Changes'!AH76,0)</f>
        <v>565</v>
      </c>
      <c r="AP71" s="27">
        <f>ROUND($P71*'Select Tuition Changes'!AI76,0)</f>
        <v>565</v>
      </c>
      <c r="AQ71" s="27">
        <f>ROUND($P71*'Select Tuition Changes'!AJ76,0)</f>
        <v>565</v>
      </c>
      <c r="AR71" s="27"/>
      <c r="AS71" s="27">
        <f t="shared" ref="AS71:AX71" si="223">+AL71</f>
        <v>565</v>
      </c>
      <c r="AT71" s="27">
        <f t="shared" si="223"/>
        <v>565</v>
      </c>
      <c r="AU71" s="27">
        <f t="shared" si="223"/>
        <v>565</v>
      </c>
      <c r="AV71" s="27">
        <f t="shared" si="223"/>
        <v>565</v>
      </c>
      <c r="AW71" s="27">
        <f t="shared" si="223"/>
        <v>565</v>
      </c>
      <c r="AX71" s="27">
        <f t="shared" si="223"/>
        <v>565</v>
      </c>
      <c r="AY71" s="27"/>
      <c r="AZ71" s="27">
        <f t="shared" si="213"/>
        <v>0</v>
      </c>
      <c r="BA71" s="27">
        <f t="shared" si="173"/>
        <v>0</v>
      </c>
      <c r="BB71" s="27">
        <f t="shared" si="174"/>
        <v>0</v>
      </c>
      <c r="BC71" s="27">
        <f t="shared" si="175"/>
        <v>0</v>
      </c>
      <c r="BD71" s="27">
        <f t="shared" si="176"/>
        <v>0</v>
      </c>
      <c r="BE71" s="27">
        <f t="shared" si="177"/>
        <v>0</v>
      </c>
      <c r="BF71" s="28"/>
      <c r="BG71" s="29">
        <f t="shared" si="180"/>
        <v>1.0001862197392923</v>
      </c>
      <c r="BH71" s="29">
        <f t="shared" si="181"/>
        <v>1</v>
      </c>
      <c r="BI71" s="29">
        <f t="shared" si="182"/>
        <v>1</v>
      </c>
      <c r="BJ71" s="29">
        <f t="shared" si="183"/>
        <v>1</v>
      </c>
      <c r="BK71" s="29">
        <f t="shared" si="184"/>
        <v>1</v>
      </c>
      <c r="BL71" s="29"/>
      <c r="BM71" s="29">
        <f t="shared" si="185"/>
        <v>1.0001862197392923</v>
      </c>
      <c r="BN71" s="29">
        <f t="shared" si="186"/>
        <v>1</v>
      </c>
      <c r="BO71" s="29">
        <f t="shared" si="187"/>
        <v>1</v>
      </c>
      <c r="BP71" s="29">
        <f t="shared" si="188"/>
        <v>1</v>
      </c>
      <c r="BQ71" s="29">
        <f t="shared" si="189"/>
        <v>1</v>
      </c>
      <c r="BR71" s="29"/>
      <c r="BS71" s="29">
        <f t="shared" si="190"/>
        <v>0</v>
      </c>
      <c r="BT71" s="29">
        <f t="shared" si="191"/>
        <v>0</v>
      </c>
      <c r="BU71" s="29">
        <f t="shared" si="192"/>
        <v>0</v>
      </c>
      <c r="BV71" s="29">
        <f t="shared" si="193"/>
        <v>0</v>
      </c>
      <c r="BW71" s="29">
        <f t="shared" si="194"/>
        <v>0</v>
      </c>
      <c r="BX71" s="29"/>
      <c r="BY71" s="29">
        <f t="shared" si="195"/>
        <v>1</v>
      </c>
      <c r="BZ71" s="29">
        <f t="shared" si="196"/>
        <v>1</v>
      </c>
      <c r="CA71" s="29">
        <f t="shared" si="197"/>
        <v>1</v>
      </c>
      <c r="CB71" s="29">
        <f t="shared" si="198"/>
        <v>1</v>
      </c>
      <c r="CC71" s="29">
        <f t="shared" si="199"/>
        <v>1</v>
      </c>
      <c r="CD71" s="29"/>
      <c r="CE71" s="29">
        <f t="shared" si="200"/>
        <v>1</v>
      </c>
      <c r="CF71" s="29">
        <f t="shared" si="201"/>
        <v>1</v>
      </c>
      <c r="CG71" s="29">
        <f t="shared" si="202"/>
        <v>1</v>
      </c>
      <c r="CH71" s="29">
        <f t="shared" si="203"/>
        <v>1</v>
      </c>
      <c r="CI71" s="29">
        <f t="shared" si="204"/>
        <v>1</v>
      </c>
      <c r="CJ71" s="29"/>
      <c r="CK71" s="29">
        <f t="shared" si="205"/>
        <v>0</v>
      </c>
      <c r="CL71" s="29">
        <f t="shared" si="206"/>
        <v>0</v>
      </c>
      <c r="CM71" s="29">
        <f t="shared" si="207"/>
        <v>0</v>
      </c>
      <c r="CN71" s="29">
        <f t="shared" si="208"/>
        <v>0</v>
      </c>
      <c r="CO71" s="29">
        <f t="shared" si="209"/>
        <v>0</v>
      </c>
    </row>
    <row r="72" spans="1:93" ht="18" customHeight="1" x14ac:dyDescent="0.25">
      <c r="A72" s="17" t="s">
        <v>13</v>
      </c>
      <c r="B72" s="17" t="s">
        <v>107</v>
      </c>
      <c r="C72" s="17" t="s">
        <v>11</v>
      </c>
      <c r="D72" s="17" t="s">
        <v>11</v>
      </c>
      <c r="E72" s="17" t="s">
        <v>12</v>
      </c>
      <c r="F72" s="17" t="s">
        <v>11</v>
      </c>
      <c r="G72" s="17" t="s">
        <v>12</v>
      </c>
      <c r="H72" s="17" t="s">
        <v>15</v>
      </c>
      <c r="I72" s="17" t="s">
        <v>16</v>
      </c>
      <c r="J72" s="16">
        <f>+'Select Tuition Changes'!Y77</f>
        <v>0</v>
      </c>
      <c r="K72" s="16">
        <f>+'Select Tuition Changes'!Z77</f>
        <v>0</v>
      </c>
      <c r="L72" s="16">
        <f>+'Select Tuition Changes'!AA77</f>
        <v>0</v>
      </c>
      <c r="M72" s="16">
        <f>+'Select Tuition Changes'!AB77</f>
        <v>0</v>
      </c>
      <c r="N72" s="16">
        <f>+'Select Tuition Changes'!AC77</f>
        <v>0</v>
      </c>
      <c r="O72" s="16"/>
      <c r="P72" s="16">
        <f t="shared" si="221"/>
        <v>4.4999999999999998E-2</v>
      </c>
      <c r="Q72" s="27">
        <f>+'Select Tuition Changes'!AE77-'Tuition Calculations'!AL72</f>
        <v>30965</v>
      </c>
      <c r="R72" s="27">
        <f>+'Select Tuition Changes'!AF77-'Tuition Calculations'!AM72</f>
        <v>30965</v>
      </c>
      <c r="S72" s="27">
        <f>+'Select Tuition Changes'!AG77-'Tuition Calculations'!AN72</f>
        <v>30965</v>
      </c>
      <c r="T72" s="27">
        <f>+'Select Tuition Changes'!AH77-'Tuition Calculations'!AO72</f>
        <v>30965</v>
      </c>
      <c r="U72" s="27">
        <f>+'Select Tuition Changes'!AI77-'Tuition Calculations'!AP72</f>
        <v>30965</v>
      </c>
      <c r="V72" s="27">
        <f>+'Select Tuition Changes'!AJ77-'Tuition Calculations'!AQ72</f>
        <v>30965</v>
      </c>
      <c r="W72" s="27"/>
      <c r="X72" s="27">
        <f t="shared" ref="X72:AC72" si="224">+Q71</f>
        <v>10740</v>
      </c>
      <c r="Y72" s="27">
        <f t="shared" si="224"/>
        <v>10742</v>
      </c>
      <c r="Z72" s="27">
        <f t="shared" si="224"/>
        <v>10742</v>
      </c>
      <c r="AA72" s="27">
        <f t="shared" si="224"/>
        <v>10742</v>
      </c>
      <c r="AB72" s="27">
        <f t="shared" si="224"/>
        <v>10742</v>
      </c>
      <c r="AC72" s="27">
        <f t="shared" si="224"/>
        <v>10742</v>
      </c>
      <c r="AD72" s="27"/>
      <c r="AE72" s="27">
        <f t="shared" si="211"/>
        <v>20225</v>
      </c>
      <c r="AF72" s="27">
        <f t="shared" si="215"/>
        <v>20223</v>
      </c>
      <c r="AG72" s="27">
        <f t="shared" si="216"/>
        <v>20223</v>
      </c>
      <c r="AH72" s="27">
        <f t="shared" si="217"/>
        <v>20223</v>
      </c>
      <c r="AI72" s="27">
        <f t="shared" si="218"/>
        <v>20223</v>
      </c>
      <c r="AJ72" s="27">
        <f t="shared" si="219"/>
        <v>20223</v>
      </c>
      <c r="AK72" s="27"/>
      <c r="AL72" s="27">
        <f>ROUND($P72*'Select Tuition Changes'!AE77,0)</f>
        <v>1459</v>
      </c>
      <c r="AM72" s="27">
        <f>ROUND($P72*'Select Tuition Changes'!AF77,0)</f>
        <v>1459</v>
      </c>
      <c r="AN72" s="27">
        <f>ROUND($P72*'Select Tuition Changes'!AG77,0)</f>
        <v>1459</v>
      </c>
      <c r="AO72" s="27">
        <f>ROUND($P72*'Select Tuition Changes'!AH77,0)</f>
        <v>1459</v>
      </c>
      <c r="AP72" s="27">
        <f>ROUND($P72*'Select Tuition Changes'!AI77,0)</f>
        <v>1459</v>
      </c>
      <c r="AQ72" s="27">
        <f>ROUND($P72*'Select Tuition Changes'!AJ77,0)</f>
        <v>1459</v>
      </c>
      <c r="AR72" s="27"/>
      <c r="AS72" s="27">
        <f t="shared" ref="AS72:AX72" si="225">+AL71</f>
        <v>565</v>
      </c>
      <c r="AT72" s="27">
        <f t="shared" si="225"/>
        <v>565</v>
      </c>
      <c r="AU72" s="27">
        <f t="shared" si="225"/>
        <v>565</v>
      </c>
      <c r="AV72" s="27">
        <f t="shared" si="225"/>
        <v>565</v>
      </c>
      <c r="AW72" s="27">
        <f t="shared" si="225"/>
        <v>565</v>
      </c>
      <c r="AX72" s="27">
        <f t="shared" si="225"/>
        <v>565</v>
      </c>
      <c r="AY72" s="27"/>
      <c r="AZ72" s="27">
        <f t="shared" si="213"/>
        <v>894</v>
      </c>
      <c r="BA72" s="27">
        <f t="shared" si="173"/>
        <v>894</v>
      </c>
      <c r="BB72" s="27">
        <f t="shared" si="174"/>
        <v>894</v>
      </c>
      <c r="BC72" s="27">
        <f t="shared" si="175"/>
        <v>894</v>
      </c>
      <c r="BD72" s="27">
        <f t="shared" si="176"/>
        <v>894</v>
      </c>
      <c r="BE72" s="27">
        <f t="shared" si="177"/>
        <v>894</v>
      </c>
      <c r="BF72" s="28"/>
      <c r="BG72" s="29">
        <f t="shared" si="180"/>
        <v>1</v>
      </c>
      <c r="BH72" s="29">
        <f t="shared" si="181"/>
        <v>1</v>
      </c>
      <c r="BI72" s="29">
        <f t="shared" si="182"/>
        <v>1</v>
      </c>
      <c r="BJ72" s="29">
        <f t="shared" si="183"/>
        <v>1</v>
      </c>
      <c r="BK72" s="29">
        <f t="shared" si="184"/>
        <v>1</v>
      </c>
      <c r="BL72" s="29"/>
      <c r="BM72" s="29">
        <f t="shared" si="185"/>
        <v>1.0001862197392923</v>
      </c>
      <c r="BN72" s="29">
        <f t="shared" si="186"/>
        <v>1</v>
      </c>
      <c r="BO72" s="29">
        <f t="shared" si="187"/>
        <v>1</v>
      </c>
      <c r="BP72" s="29">
        <f t="shared" si="188"/>
        <v>1</v>
      </c>
      <c r="BQ72" s="29">
        <f t="shared" si="189"/>
        <v>1</v>
      </c>
      <c r="BR72" s="29"/>
      <c r="BS72" s="29">
        <f t="shared" si="190"/>
        <v>0.99990111248454883</v>
      </c>
      <c r="BT72" s="29">
        <f t="shared" si="191"/>
        <v>1</v>
      </c>
      <c r="BU72" s="29">
        <f t="shared" si="192"/>
        <v>1</v>
      </c>
      <c r="BV72" s="29">
        <f t="shared" si="193"/>
        <v>1</v>
      </c>
      <c r="BW72" s="29">
        <f t="shared" si="194"/>
        <v>1</v>
      </c>
      <c r="BX72" s="29"/>
      <c r="BY72" s="29">
        <f t="shared" si="195"/>
        <v>1</v>
      </c>
      <c r="BZ72" s="29">
        <f t="shared" si="196"/>
        <v>1</v>
      </c>
      <c r="CA72" s="29">
        <f t="shared" si="197"/>
        <v>1</v>
      </c>
      <c r="CB72" s="29">
        <f t="shared" si="198"/>
        <v>1</v>
      </c>
      <c r="CC72" s="29">
        <f t="shared" si="199"/>
        <v>1</v>
      </c>
      <c r="CD72" s="29"/>
      <c r="CE72" s="29">
        <f t="shared" si="200"/>
        <v>1</v>
      </c>
      <c r="CF72" s="29">
        <f t="shared" si="201"/>
        <v>1</v>
      </c>
      <c r="CG72" s="29">
        <f t="shared" si="202"/>
        <v>1</v>
      </c>
      <c r="CH72" s="29">
        <f t="shared" si="203"/>
        <v>1</v>
      </c>
      <c r="CI72" s="29">
        <f t="shared" si="204"/>
        <v>1</v>
      </c>
      <c r="CJ72" s="29"/>
      <c r="CK72" s="29">
        <f t="shared" si="205"/>
        <v>1</v>
      </c>
      <c r="CL72" s="29">
        <f t="shared" si="206"/>
        <v>1</v>
      </c>
      <c r="CM72" s="29">
        <f t="shared" si="207"/>
        <v>1</v>
      </c>
      <c r="CN72" s="29">
        <f t="shared" si="208"/>
        <v>1</v>
      </c>
      <c r="CO72" s="29">
        <f t="shared" si="209"/>
        <v>1</v>
      </c>
    </row>
    <row r="73" spans="1:93" ht="18" customHeight="1" x14ac:dyDescent="0.25">
      <c r="A73" s="17" t="s">
        <v>13</v>
      </c>
      <c r="B73" s="17" t="s">
        <v>107</v>
      </c>
      <c r="C73" s="17" t="s">
        <v>11</v>
      </c>
      <c r="D73" s="17" t="s">
        <v>11</v>
      </c>
      <c r="E73" s="17" t="s">
        <v>12</v>
      </c>
      <c r="F73" s="17" t="s">
        <v>17</v>
      </c>
      <c r="G73" s="17" t="s">
        <v>18</v>
      </c>
      <c r="H73" s="17" t="s">
        <v>13</v>
      </c>
      <c r="I73" s="17" t="s">
        <v>14</v>
      </c>
      <c r="J73" s="16">
        <f>+'Select Tuition Changes'!Y78</f>
        <v>0</v>
      </c>
      <c r="K73" s="16">
        <f>+'Select Tuition Changes'!Z78</f>
        <v>0</v>
      </c>
      <c r="L73" s="16">
        <f>+'Select Tuition Changes'!AA78</f>
        <v>0</v>
      </c>
      <c r="M73" s="16">
        <f>+'Select Tuition Changes'!AB78</f>
        <v>0</v>
      </c>
      <c r="N73" s="16">
        <f>+'Select Tuition Changes'!AC78</f>
        <v>0</v>
      </c>
      <c r="O73" s="16"/>
      <c r="P73" s="16">
        <f t="shared" si="221"/>
        <v>0.05</v>
      </c>
      <c r="Q73" s="27">
        <f>+'Select Tuition Changes'!AE78-'Tuition Calculations'!AL73</f>
        <v>10740</v>
      </c>
      <c r="R73" s="27">
        <f>+'Select Tuition Changes'!AF78-'Tuition Calculations'!AM73</f>
        <v>10742</v>
      </c>
      <c r="S73" s="27">
        <f>+'Select Tuition Changes'!AG78-'Tuition Calculations'!AN73</f>
        <v>10742</v>
      </c>
      <c r="T73" s="27">
        <f>+'Select Tuition Changes'!AH78-'Tuition Calculations'!AO73</f>
        <v>10742</v>
      </c>
      <c r="U73" s="27">
        <f>+'Select Tuition Changes'!AI78-'Tuition Calculations'!AP73</f>
        <v>10742</v>
      </c>
      <c r="V73" s="27">
        <f>+'Select Tuition Changes'!AJ78-'Tuition Calculations'!AQ73</f>
        <v>10742</v>
      </c>
      <c r="W73" s="27"/>
      <c r="X73" s="27">
        <f t="shared" ref="X73:AC73" si="226">+Q73</f>
        <v>10740</v>
      </c>
      <c r="Y73" s="27">
        <f t="shared" si="226"/>
        <v>10742</v>
      </c>
      <c r="Z73" s="27">
        <f t="shared" si="226"/>
        <v>10742</v>
      </c>
      <c r="AA73" s="27">
        <f t="shared" si="226"/>
        <v>10742</v>
      </c>
      <c r="AB73" s="27">
        <f t="shared" si="226"/>
        <v>10742</v>
      </c>
      <c r="AC73" s="27">
        <f t="shared" si="226"/>
        <v>10742</v>
      </c>
      <c r="AD73" s="27"/>
      <c r="AE73" s="27">
        <f t="shared" si="211"/>
        <v>0</v>
      </c>
      <c r="AF73" s="27">
        <f t="shared" si="215"/>
        <v>0</v>
      </c>
      <c r="AG73" s="27">
        <f t="shared" si="216"/>
        <v>0</v>
      </c>
      <c r="AH73" s="27">
        <f t="shared" si="217"/>
        <v>0</v>
      </c>
      <c r="AI73" s="27">
        <f t="shared" si="218"/>
        <v>0</v>
      </c>
      <c r="AJ73" s="27">
        <f t="shared" si="219"/>
        <v>0</v>
      </c>
      <c r="AK73" s="27"/>
      <c r="AL73" s="27">
        <f>ROUND($P73*'Select Tuition Changes'!AE78,0)</f>
        <v>565</v>
      </c>
      <c r="AM73" s="27">
        <f>ROUND($P73*'Select Tuition Changes'!AF78,0)</f>
        <v>565</v>
      </c>
      <c r="AN73" s="27">
        <f>ROUND($P73*'Select Tuition Changes'!AG78,0)</f>
        <v>565</v>
      </c>
      <c r="AO73" s="27">
        <f>ROUND($P73*'Select Tuition Changes'!AH78,0)</f>
        <v>565</v>
      </c>
      <c r="AP73" s="27">
        <f>ROUND($P73*'Select Tuition Changes'!AI78,0)</f>
        <v>565</v>
      </c>
      <c r="AQ73" s="27">
        <f>ROUND($P73*'Select Tuition Changes'!AJ78,0)</f>
        <v>565</v>
      </c>
      <c r="AR73" s="27"/>
      <c r="AS73" s="27">
        <f t="shared" ref="AS73:AX73" si="227">+AL73</f>
        <v>565</v>
      </c>
      <c r="AT73" s="27">
        <f t="shared" si="227"/>
        <v>565</v>
      </c>
      <c r="AU73" s="27">
        <f t="shared" si="227"/>
        <v>565</v>
      </c>
      <c r="AV73" s="27">
        <f t="shared" si="227"/>
        <v>565</v>
      </c>
      <c r="AW73" s="27">
        <f t="shared" si="227"/>
        <v>565</v>
      </c>
      <c r="AX73" s="27">
        <f t="shared" si="227"/>
        <v>565</v>
      </c>
      <c r="AY73" s="27"/>
      <c r="AZ73" s="27">
        <f t="shared" si="213"/>
        <v>0</v>
      </c>
      <c r="BA73" s="27">
        <f t="shared" si="173"/>
        <v>0</v>
      </c>
      <c r="BB73" s="27">
        <f t="shared" si="174"/>
        <v>0</v>
      </c>
      <c r="BC73" s="27">
        <f t="shared" si="175"/>
        <v>0</v>
      </c>
      <c r="BD73" s="27">
        <f t="shared" si="176"/>
        <v>0</v>
      </c>
      <c r="BE73" s="27">
        <f t="shared" si="177"/>
        <v>0</v>
      </c>
      <c r="BF73" s="28"/>
      <c r="BG73" s="29">
        <f t="shared" si="180"/>
        <v>1.0001862197392923</v>
      </c>
      <c r="BH73" s="29">
        <f t="shared" si="181"/>
        <v>1</v>
      </c>
      <c r="BI73" s="29">
        <f t="shared" si="182"/>
        <v>1</v>
      </c>
      <c r="BJ73" s="29">
        <f t="shared" si="183"/>
        <v>1</v>
      </c>
      <c r="BK73" s="29">
        <f t="shared" si="184"/>
        <v>1</v>
      </c>
      <c r="BL73" s="29"/>
      <c r="BM73" s="29">
        <f t="shared" si="185"/>
        <v>1.0001862197392923</v>
      </c>
      <c r="BN73" s="29">
        <f t="shared" si="186"/>
        <v>1</v>
      </c>
      <c r="BO73" s="29">
        <f t="shared" si="187"/>
        <v>1</v>
      </c>
      <c r="BP73" s="29">
        <f t="shared" si="188"/>
        <v>1</v>
      </c>
      <c r="BQ73" s="29">
        <f t="shared" si="189"/>
        <v>1</v>
      </c>
      <c r="BR73" s="29"/>
      <c r="BS73" s="29">
        <f t="shared" si="190"/>
        <v>0</v>
      </c>
      <c r="BT73" s="29">
        <f t="shared" si="191"/>
        <v>0</v>
      </c>
      <c r="BU73" s="29">
        <f t="shared" si="192"/>
        <v>0</v>
      </c>
      <c r="BV73" s="29">
        <f t="shared" si="193"/>
        <v>0</v>
      </c>
      <c r="BW73" s="29">
        <f t="shared" si="194"/>
        <v>0</v>
      </c>
      <c r="BX73" s="29"/>
      <c r="BY73" s="29">
        <f t="shared" si="195"/>
        <v>1</v>
      </c>
      <c r="BZ73" s="29">
        <f t="shared" si="196"/>
        <v>1</v>
      </c>
      <c r="CA73" s="29">
        <f t="shared" si="197"/>
        <v>1</v>
      </c>
      <c r="CB73" s="29">
        <f t="shared" si="198"/>
        <v>1</v>
      </c>
      <c r="CC73" s="29">
        <f t="shared" si="199"/>
        <v>1</v>
      </c>
      <c r="CD73" s="29"/>
      <c r="CE73" s="29">
        <f t="shared" si="200"/>
        <v>1</v>
      </c>
      <c r="CF73" s="29">
        <f t="shared" si="201"/>
        <v>1</v>
      </c>
      <c r="CG73" s="29">
        <f t="shared" si="202"/>
        <v>1</v>
      </c>
      <c r="CH73" s="29">
        <f t="shared" si="203"/>
        <v>1</v>
      </c>
      <c r="CI73" s="29">
        <f t="shared" si="204"/>
        <v>1</v>
      </c>
      <c r="CJ73" s="29"/>
      <c r="CK73" s="29">
        <f t="shared" si="205"/>
        <v>0</v>
      </c>
      <c r="CL73" s="29">
        <f t="shared" si="206"/>
        <v>0</v>
      </c>
      <c r="CM73" s="29">
        <f t="shared" si="207"/>
        <v>0</v>
      </c>
      <c r="CN73" s="29">
        <f t="shared" si="208"/>
        <v>0</v>
      </c>
      <c r="CO73" s="29">
        <f t="shared" si="209"/>
        <v>0</v>
      </c>
    </row>
    <row r="74" spans="1:93" ht="18" customHeight="1" x14ac:dyDescent="0.25">
      <c r="A74" s="17" t="s">
        <v>13</v>
      </c>
      <c r="B74" s="17" t="s">
        <v>107</v>
      </c>
      <c r="C74" s="17" t="s">
        <v>11</v>
      </c>
      <c r="D74" s="17" t="s">
        <v>11</v>
      </c>
      <c r="E74" s="17" t="s">
        <v>12</v>
      </c>
      <c r="F74" s="17" t="s">
        <v>17</v>
      </c>
      <c r="G74" s="17" t="s">
        <v>18</v>
      </c>
      <c r="H74" s="17" t="s">
        <v>15</v>
      </c>
      <c r="I74" s="17" t="s">
        <v>16</v>
      </c>
      <c r="J74" s="16">
        <f>+'Select Tuition Changes'!Y79</f>
        <v>0</v>
      </c>
      <c r="K74" s="16">
        <f>+'Select Tuition Changes'!Z79</f>
        <v>0</v>
      </c>
      <c r="L74" s="16">
        <f>+'Select Tuition Changes'!AA79</f>
        <v>0</v>
      </c>
      <c r="M74" s="16">
        <f>+'Select Tuition Changes'!AB79</f>
        <v>0</v>
      </c>
      <c r="N74" s="16">
        <f>+'Select Tuition Changes'!AC79</f>
        <v>0</v>
      </c>
      <c r="O74" s="16"/>
      <c r="P74" s="16">
        <f t="shared" si="221"/>
        <v>4.4999999999999998E-2</v>
      </c>
      <c r="Q74" s="27">
        <f>+'Select Tuition Changes'!AE79-'Tuition Calculations'!AL74</f>
        <v>30965</v>
      </c>
      <c r="R74" s="27">
        <f>+'Select Tuition Changes'!AF79-'Tuition Calculations'!AM74</f>
        <v>30965</v>
      </c>
      <c r="S74" s="27">
        <f>+'Select Tuition Changes'!AG79-'Tuition Calculations'!AN74</f>
        <v>30965</v>
      </c>
      <c r="T74" s="27">
        <f>+'Select Tuition Changes'!AH79-'Tuition Calculations'!AO74</f>
        <v>30965</v>
      </c>
      <c r="U74" s="27">
        <f>+'Select Tuition Changes'!AI79-'Tuition Calculations'!AP74</f>
        <v>30965</v>
      </c>
      <c r="V74" s="27">
        <f>+'Select Tuition Changes'!AJ79-'Tuition Calculations'!AQ74</f>
        <v>30965</v>
      </c>
      <c r="W74" s="27"/>
      <c r="X74" s="27">
        <f t="shared" ref="X74:AC74" si="228">+Q73</f>
        <v>10740</v>
      </c>
      <c r="Y74" s="27">
        <f t="shared" si="228"/>
        <v>10742</v>
      </c>
      <c r="Z74" s="27">
        <f t="shared" si="228"/>
        <v>10742</v>
      </c>
      <c r="AA74" s="27">
        <f t="shared" si="228"/>
        <v>10742</v>
      </c>
      <c r="AB74" s="27">
        <f t="shared" si="228"/>
        <v>10742</v>
      </c>
      <c r="AC74" s="27">
        <f t="shared" si="228"/>
        <v>10742</v>
      </c>
      <c r="AD74" s="27"/>
      <c r="AE74" s="27">
        <f t="shared" si="211"/>
        <v>20225</v>
      </c>
      <c r="AF74" s="27">
        <f t="shared" si="215"/>
        <v>20223</v>
      </c>
      <c r="AG74" s="27">
        <f t="shared" si="216"/>
        <v>20223</v>
      </c>
      <c r="AH74" s="27">
        <f t="shared" si="217"/>
        <v>20223</v>
      </c>
      <c r="AI74" s="27">
        <f t="shared" si="218"/>
        <v>20223</v>
      </c>
      <c r="AJ74" s="27">
        <f t="shared" si="219"/>
        <v>20223</v>
      </c>
      <c r="AK74" s="27"/>
      <c r="AL74" s="27">
        <f>ROUND($P74*'Select Tuition Changes'!AE79,0)</f>
        <v>1459</v>
      </c>
      <c r="AM74" s="27">
        <f>ROUND($P74*'Select Tuition Changes'!AF79,0)</f>
        <v>1459</v>
      </c>
      <c r="AN74" s="27">
        <f>ROUND($P74*'Select Tuition Changes'!AG79,0)</f>
        <v>1459</v>
      </c>
      <c r="AO74" s="27">
        <f>ROUND($P74*'Select Tuition Changes'!AH79,0)</f>
        <v>1459</v>
      </c>
      <c r="AP74" s="27">
        <f>ROUND($P74*'Select Tuition Changes'!AI79,0)</f>
        <v>1459</v>
      </c>
      <c r="AQ74" s="27">
        <f>ROUND($P74*'Select Tuition Changes'!AJ79,0)</f>
        <v>1459</v>
      </c>
      <c r="AR74" s="27"/>
      <c r="AS74" s="27">
        <f t="shared" ref="AS74:AX74" si="229">+AL73</f>
        <v>565</v>
      </c>
      <c r="AT74" s="27">
        <f t="shared" si="229"/>
        <v>565</v>
      </c>
      <c r="AU74" s="27">
        <f t="shared" si="229"/>
        <v>565</v>
      </c>
      <c r="AV74" s="27">
        <f t="shared" si="229"/>
        <v>565</v>
      </c>
      <c r="AW74" s="27">
        <f t="shared" si="229"/>
        <v>565</v>
      </c>
      <c r="AX74" s="27">
        <f t="shared" si="229"/>
        <v>565</v>
      </c>
      <c r="AY74" s="27"/>
      <c r="AZ74" s="27">
        <f t="shared" si="213"/>
        <v>894</v>
      </c>
      <c r="BA74" s="27">
        <f t="shared" si="173"/>
        <v>894</v>
      </c>
      <c r="BB74" s="27">
        <f t="shared" si="174"/>
        <v>894</v>
      </c>
      <c r="BC74" s="27">
        <f t="shared" si="175"/>
        <v>894</v>
      </c>
      <c r="BD74" s="27">
        <f t="shared" si="176"/>
        <v>894</v>
      </c>
      <c r="BE74" s="27">
        <f t="shared" si="177"/>
        <v>894</v>
      </c>
      <c r="BF74" s="28"/>
      <c r="BG74" s="29">
        <f t="shared" si="180"/>
        <v>1</v>
      </c>
      <c r="BH74" s="29">
        <f t="shared" si="181"/>
        <v>1</v>
      </c>
      <c r="BI74" s="29">
        <f t="shared" si="182"/>
        <v>1</v>
      </c>
      <c r="BJ74" s="29">
        <f t="shared" si="183"/>
        <v>1</v>
      </c>
      <c r="BK74" s="29">
        <f t="shared" si="184"/>
        <v>1</v>
      </c>
      <c r="BL74" s="29"/>
      <c r="BM74" s="29">
        <f t="shared" si="185"/>
        <v>1.0001862197392923</v>
      </c>
      <c r="BN74" s="29">
        <f t="shared" si="186"/>
        <v>1</v>
      </c>
      <c r="BO74" s="29">
        <f t="shared" si="187"/>
        <v>1</v>
      </c>
      <c r="BP74" s="29">
        <f t="shared" si="188"/>
        <v>1</v>
      </c>
      <c r="BQ74" s="29">
        <f t="shared" si="189"/>
        <v>1</v>
      </c>
      <c r="BR74" s="29"/>
      <c r="BS74" s="29">
        <f t="shared" si="190"/>
        <v>0.99990111248454883</v>
      </c>
      <c r="BT74" s="29">
        <f t="shared" si="191"/>
        <v>1</v>
      </c>
      <c r="BU74" s="29">
        <f t="shared" si="192"/>
        <v>1</v>
      </c>
      <c r="BV74" s="29">
        <f t="shared" si="193"/>
        <v>1</v>
      </c>
      <c r="BW74" s="29">
        <f t="shared" si="194"/>
        <v>1</v>
      </c>
      <c r="BX74" s="29"/>
      <c r="BY74" s="29">
        <f t="shared" si="195"/>
        <v>1</v>
      </c>
      <c r="BZ74" s="29">
        <f t="shared" si="196"/>
        <v>1</v>
      </c>
      <c r="CA74" s="29">
        <f t="shared" si="197"/>
        <v>1</v>
      </c>
      <c r="CB74" s="29">
        <f t="shared" si="198"/>
        <v>1</v>
      </c>
      <c r="CC74" s="29">
        <f t="shared" si="199"/>
        <v>1</v>
      </c>
      <c r="CD74" s="29"/>
      <c r="CE74" s="29">
        <f t="shared" si="200"/>
        <v>1</v>
      </c>
      <c r="CF74" s="29">
        <f t="shared" si="201"/>
        <v>1</v>
      </c>
      <c r="CG74" s="29">
        <f t="shared" si="202"/>
        <v>1</v>
      </c>
      <c r="CH74" s="29">
        <f t="shared" si="203"/>
        <v>1</v>
      </c>
      <c r="CI74" s="29">
        <f t="shared" si="204"/>
        <v>1</v>
      </c>
      <c r="CJ74" s="29"/>
      <c r="CK74" s="29">
        <f t="shared" si="205"/>
        <v>1</v>
      </c>
      <c r="CL74" s="29">
        <f t="shared" si="206"/>
        <v>1</v>
      </c>
      <c r="CM74" s="29">
        <f t="shared" si="207"/>
        <v>1</v>
      </c>
      <c r="CN74" s="29">
        <f t="shared" si="208"/>
        <v>1</v>
      </c>
      <c r="CO74" s="29">
        <f t="shared" si="209"/>
        <v>1</v>
      </c>
    </row>
    <row r="75" spans="1:93" ht="18" customHeight="1" x14ac:dyDescent="0.25">
      <c r="A75" s="17" t="s">
        <v>13</v>
      </c>
      <c r="B75" s="17" t="s">
        <v>107</v>
      </c>
      <c r="C75" s="17" t="s">
        <v>17</v>
      </c>
      <c r="D75" s="17" t="s">
        <v>17</v>
      </c>
      <c r="E75" s="17" t="s">
        <v>20</v>
      </c>
      <c r="F75" s="17" t="s">
        <v>21</v>
      </c>
      <c r="G75" s="17" t="s">
        <v>20</v>
      </c>
      <c r="H75" s="17" t="s">
        <v>13</v>
      </c>
      <c r="I75" s="17" t="s">
        <v>14</v>
      </c>
      <c r="J75" s="16">
        <f>+'Select Tuition Changes'!Y80</f>
        <v>0</v>
      </c>
      <c r="K75" s="16">
        <f>+'Select Tuition Changes'!Z80</f>
        <v>0</v>
      </c>
      <c r="L75" s="16">
        <f>+'Select Tuition Changes'!AA80</f>
        <v>0</v>
      </c>
      <c r="M75" s="16">
        <f>+'Select Tuition Changes'!AB80</f>
        <v>0</v>
      </c>
      <c r="N75" s="16">
        <f>+'Select Tuition Changes'!AC80</f>
        <v>0</v>
      </c>
      <c r="O75" s="16"/>
      <c r="P75" s="16">
        <f t="shared" si="221"/>
        <v>0.03</v>
      </c>
      <c r="Q75" s="27">
        <f>+'Select Tuition Changes'!AE80-'Tuition Calculations'!AL75</f>
        <v>14751</v>
      </c>
      <c r="R75" s="27">
        <f>+'Select Tuition Changes'!AF80-'Tuition Calculations'!AM75</f>
        <v>14751</v>
      </c>
      <c r="S75" s="27">
        <f>+'Select Tuition Changes'!AG80-'Tuition Calculations'!AN75</f>
        <v>14751</v>
      </c>
      <c r="T75" s="27">
        <f>+'Select Tuition Changes'!AH80-'Tuition Calculations'!AO75</f>
        <v>14751</v>
      </c>
      <c r="U75" s="27">
        <f>+'Select Tuition Changes'!AI80-'Tuition Calculations'!AP75</f>
        <v>14751</v>
      </c>
      <c r="V75" s="27">
        <f>+'Select Tuition Changes'!AJ80-'Tuition Calculations'!AQ75</f>
        <v>14751</v>
      </c>
      <c r="W75" s="27"/>
      <c r="X75" s="27">
        <f t="shared" ref="X75:AC75" si="230">+Q75</f>
        <v>14751</v>
      </c>
      <c r="Y75" s="27">
        <f t="shared" si="230"/>
        <v>14751</v>
      </c>
      <c r="Z75" s="27">
        <f t="shared" si="230"/>
        <v>14751</v>
      </c>
      <c r="AA75" s="27">
        <f t="shared" si="230"/>
        <v>14751</v>
      </c>
      <c r="AB75" s="27">
        <f t="shared" si="230"/>
        <v>14751</v>
      </c>
      <c r="AC75" s="27">
        <f t="shared" si="230"/>
        <v>14751</v>
      </c>
      <c r="AD75" s="27"/>
      <c r="AE75" s="27">
        <f t="shared" si="211"/>
        <v>0</v>
      </c>
      <c r="AF75" s="27">
        <f t="shared" si="215"/>
        <v>0</v>
      </c>
      <c r="AG75" s="27">
        <f t="shared" si="216"/>
        <v>0</v>
      </c>
      <c r="AH75" s="27">
        <f t="shared" si="217"/>
        <v>0</v>
      </c>
      <c r="AI75" s="27">
        <f t="shared" si="218"/>
        <v>0</v>
      </c>
      <c r="AJ75" s="27">
        <f t="shared" si="219"/>
        <v>0</v>
      </c>
      <c r="AK75" s="27"/>
      <c r="AL75" s="27">
        <f>ROUND($P75*'Select Tuition Changes'!AE80,0)</f>
        <v>456</v>
      </c>
      <c r="AM75" s="27">
        <f>ROUND($P75*'Select Tuition Changes'!AF80,0)</f>
        <v>456</v>
      </c>
      <c r="AN75" s="27">
        <f>ROUND($P75*'Select Tuition Changes'!AG80,0)</f>
        <v>456</v>
      </c>
      <c r="AO75" s="27">
        <f>ROUND($P75*'Select Tuition Changes'!AH80,0)</f>
        <v>456</v>
      </c>
      <c r="AP75" s="27">
        <f>ROUND($P75*'Select Tuition Changes'!AI80,0)</f>
        <v>456</v>
      </c>
      <c r="AQ75" s="27">
        <f>ROUND($P75*'Select Tuition Changes'!AJ80,0)</f>
        <v>456</v>
      </c>
      <c r="AR75" s="27"/>
      <c r="AS75" s="27">
        <f t="shared" ref="AS75:AX75" si="231">+AL75</f>
        <v>456</v>
      </c>
      <c r="AT75" s="27">
        <f t="shared" si="231"/>
        <v>456</v>
      </c>
      <c r="AU75" s="27">
        <f t="shared" si="231"/>
        <v>456</v>
      </c>
      <c r="AV75" s="27">
        <f t="shared" si="231"/>
        <v>456</v>
      </c>
      <c r="AW75" s="27">
        <f t="shared" si="231"/>
        <v>456</v>
      </c>
      <c r="AX75" s="27">
        <f t="shared" si="231"/>
        <v>456</v>
      </c>
      <c r="AY75" s="27"/>
      <c r="AZ75" s="27">
        <f t="shared" si="213"/>
        <v>0</v>
      </c>
      <c r="BA75" s="27">
        <f t="shared" si="173"/>
        <v>0</v>
      </c>
      <c r="BB75" s="27">
        <f t="shared" si="174"/>
        <v>0</v>
      </c>
      <c r="BC75" s="27">
        <f t="shared" si="175"/>
        <v>0</v>
      </c>
      <c r="BD75" s="27">
        <f t="shared" si="176"/>
        <v>0</v>
      </c>
      <c r="BE75" s="27">
        <f t="shared" si="177"/>
        <v>0</v>
      </c>
      <c r="BF75" s="28"/>
      <c r="BG75" s="29">
        <f t="shared" si="180"/>
        <v>1</v>
      </c>
      <c r="BH75" s="29">
        <f t="shared" si="181"/>
        <v>1</v>
      </c>
      <c r="BI75" s="29">
        <f t="shared" si="182"/>
        <v>1</v>
      </c>
      <c r="BJ75" s="29">
        <f t="shared" si="183"/>
        <v>1</v>
      </c>
      <c r="BK75" s="29">
        <f t="shared" si="184"/>
        <v>1</v>
      </c>
      <c r="BL75" s="29"/>
      <c r="BM75" s="29">
        <f t="shared" si="185"/>
        <v>1</v>
      </c>
      <c r="BN75" s="29">
        <f t="shared" si="186"/>
        <v>1</v>
      </c>
      <c r="BO75" s="29">
        <f t="shared" si="187"/>
        <v>1</v>
      </c>
      <c r="BP75" s="29">
        <f t="shared" si="188"/>
        <v>1</v>
      </c>
      <c r="BQ75" s="29">
        <f t="shared" si="189"/>
        <v>1</v>
      </c>
      <c r="BR75" s="29"/>
      <c r="BS75" s="29">
        <f t="shared" si="190"/>
        <v>0</v>
      </c>
      <c r="BT75" s="29">
        <f t="shared" si="191"/>
        <v>0</v>
      </c>
      <c r="BU75" s="29">
        <f t="shared" si="192"/>
        <v>0</v>
      </c>
      <c r="BV75" s="29">
        <f t="shared" si="193"/>
        <v>0</v>
      </c>
      <c r="BW75" s="29">
        <f t="shared" si="194"/>
        <v>0</v>
      </c>
      <c r="BX75" s="29"/>
      <c r="BY75" s="29">
        <f t="shared" si="195"/>
        <v>1</v>
      </c>
      <c r="BZ75" s="29">
        <f t="shared" si="196"/>
        <v>1</v>
      </c>
      <c r="CA75" s="29">
        <f t="shared" si="197"/>
        <v>1</v>
      </c>
      <c r="CB75" s="29">
        <f t="shared" si="198"/>
        <v>1</v>
      </c>
      <c r="CC75" s="29">
        <f t="shared" si="199"/>
        <v>1</v>
      </c>
      <c r="CD75" s="29"/>
      <c r="CE75" s="29">
        <f t="shared" si="200"/>
        <v>1</v>
      </c>
      <c r="CF75" s="29">
        <f t="shared" si="201"/>
        <v>1</v>
      </c>
      <c r="CG75" s="29">
        <f t="shared" si="202"/>
        <v>1</v>
      </c>
      <c r="CH75" s="29">
        <f t="shared" si="203"/>
        <v>1</v>
      </c>
      <c r="CI75" s="29">
        <f t="shared" si="204"/>
        <v>1</v>
      </c>
      <c r="CJ75" s="29"/>
      <c r="CK75" s="29">
        <f t="shared" si="205"/>
        <v>0</v>
      </c>
      <c r="CL75" s="29">
        <f t="shared" si="206"/>
        <v>0</v>
      </c>
      <c r="CM75" s="29">
        <f t="shared" si="207"/>
        <v>0</v>
      </c>
      <c r="CN75" s="29">
        <f t="shared" si="208"/>
        <v>0</v>
      </c>
      <c r="CO75" s="29">
        <f t="shared" si="209"/>
        <v>0</v>
      </c>
    </row>
    <row r="76" spans="1:93" ht="18" customHeight="1" x14ac:dyDescent="0.25">
      <c r="A76" s="17" t="s">
        <v>13</v>
      </c>
      <c r="B76" s="17" t="s">
        <v>107</v>
      </c>
      <c r="C76" s="17" t="s">
        <v>17</v>
      </c>
      <c r="D76" s="17" t="s">
        <v>17</v>
      </c>
      <c r="E76" s="17" t="s">
        <v>20</v>
      </c>
      <c r="F76" s="17" t="s">
        <v>21</v>
      </c>
      <c r="G76" s="17" t="s">
        <v>20</v>
      </c>
      <c r="H76" s="17" t="s">
        <v>15</v>
      </c>
      <c r="I76" s="17" t="s">
        <v>16</v>
      </c>
      <c r="J76" s="16">
        <f>+'Select Tuition Changes'!Y81</f>
        <v>0</v>
      </c>
      <c r="K76" s="16">
        <f>+'Select Tuition Changes'!Z81</f>
        <v>0</v>
      </c>
      <c r="L76" s="16">
        <f>+'Select Tuition Changes'!AA81</f>
        <v>0</v>
      </c>
      <c r="M76" s="16">
        <f>+'Select Tuition Changes'!AB81</f>
        <v>0</v>
      </c>
      <c r="N76" s="16">
        <f>+'Select Tuition Changes'!AC81</f>
        <v>0</v>
      </c>
      <c r="O76" s="16"/>
      <c r="P76" s="16">
        <f t="shared" si="221"/>
        <v>3.5000000000000003E-2</v>
      </c>
      <c r="Q76" s="27">
        <f>+'Select Tuition Changes'!AE81-'Tuition Calculations'!AL76</f>
        <v>26301</v>
      </c>
      <c r="R76" s="27">
        <f>+'Select Tuition Changes'!AF81-'Tuition Calculations'!AM76</f>
        <v>26301</v>
      </c>
      <c r="S76" s="27">
        <f>+'Select Tuition Changes'!AG81-'Tuition Calculations'!AN76</f>
        <v>26301</v>
      </c>
      <c r="T76" s="27">
        <f>+'Select Tuition Changes'!AH81-'Tuition Calculations'!AO76</f>
        <v>26301</v>
      </c>
      <c r="U76" s="27">
        <f>+'Select Tuition Changes'!AI81-'Tuition Calculations'!AP76</f>
        <v>26301</v>
      </c>
      <c r="V76" s="27">
        <f>+'Select Tuition Changes'!AJ81-'Tuition Calculations'!AQ76</f>
        <v>26301</v>
      </c>
      <c r="W76" s="27"/>
      <c r="X76" s="27">
        <f t="shared" ref="X76:AC76" si="232">+Q75</f>
        <v>14751</v>
      </c>
      <c r="Y76" s="27">
        <f t="shared" si="232"/>
        <v>14751</v>
      </c>
      <c r="Z76" s="27">
        <f t="shared" si="232"/>
        <v>14751</v>
      </c>
      <c r="AA76" s="27">
        <f t="shared" si="232"/>
        <v>14751</v>
      </c>
      <c r="AB76" s="27">
        <f t="shared" si="232"/>
        <v>14751</v>
      </c>
      <c r="AC76" s="27">
        <f t="shared" si="232"/>
        <v>14751</v>
      </c>
      <c r="AD76" s="27"/>
      <c r="AE76" s="27">
        <f t="shared" si="211"/>
        <v>11550</v>
      </c>
      <c r="AF76" s="27">
        <f t="shared" si="215"/>
        <v>11550</v>
      </c>
      <c r="AG76" s="27">
        <f t="shared" si="216"/>
        <v>11550</v>
      </c>
      <c r="AH76" s="27">
        <f t="shared" si="217"/>
        <v>11550</v>
      </c>
      <c r="AI76" s="27">
        <f t="shared" si="218"/>
        <v>11550</v>
      </c>
      <c r="AJ76" s="27">
        <f t="shared" si="219"/>
        <v>11550</v>
      </c>
      <c r="AK76" s="27"/>
      <c r="AL76" s="27">
        <f>ROUND($P76*'Select Tuition Changes'!AE81,0)</f>
        <v>954</v>
      </c>
      <c r="AM76" s="27">
        <f>ROUND($P76*'Select Tuition Changes'!AF81,0)</f>
        <v>954</v>
      </c>
      <c r="AN76" s="27">
        <f>ROUND($P76*'Select Tuition Changes'!AG81,0)</f>
        <v>954</v>
      </c>
      <c r="AO76" s="27">
        <f>ROUND($P76*'Select Tuition Changes'!AH81,0)</f>
        <v>954</v>
      </c>
      <c r="AP76" s="27">
        <f>ROUND($P76*'Select Tuition Changes'!AI81,0)</f>
        <v>954</v>
      </c>
      <c r="AQ76" s="27">
        <f>ROUND($P76*'Select Tuition Changes'!AJ81,0)</f>
        <v>954</v>
      </c>
      <c r="AR76" s="27"/>
      <c r="AS76" s="27">
        <f t="shared" ref="AS76:AX76" si="233">+AL75</f>
        <v>456</v>
      </c>
      <c r="AT76" s="27">
        <f t="shared" si="233"/>
        <v>456</v>
      </c>
      <c r="AU76" s="27">
        <f t="shared" si="233"/>
        <v>456</v>
      </c>
      <c r="AV76" s="27">
        <f t="shared" si="233"/>
        <v>456</v>
      </c>
      <c r="AW76" s="27">
        <f t="shared" si="233"/>
        <v>456</v>
      </c>
      <c r="AX76" s="27">
        <f t="shared" si="233"/>
        <v>456</v>
      </c>
      <c r="AY76" s="27"/>
      <c r="AZ76" s="27">
        <f t="shared" si="213"/>
        <v>498</v>
      </c>
      <c r="BA76" s="27">
        <f t="shared" si="173"/>
        <v>498</v>
      </c>
      <c r="BB76" s="27">
        <f t="shared" si="174"/>
        <v>498</v>
      </c>
      <c r="BC76" s="27">
        <f t="shared" si="175"/>
        <v>498</v>
      </c>
      <c r="BD76" s="27">
        <f t="shared" si="176"/>
        <v>498</v>
      </c>
      <c r="BE76" s="27">
        <f t="shared" si="177"/>
        <v>498</v>
      </c>
      <c r="BF76" s="28"/>
      <c r="BG76" s="29">
        <f t="shared" si="180"/>
        <v>1</v>
      </c>
      <c r="BH76" s="29">
        <f t="shared" si="181"/>
        <v>1</v>
      </c>
      <c r="BI76" s="29">
        <f t="shared" si="182"/>
        <v>1</v>
      </c>
      <c r="BJ76" s="29">
        <f t="shared" si="183"/>
        <v>1</v>
      </c>
      <c r="BK76" s="29">
        <f t="shared" si="184"/>
        <v>1</v>
      </c>
      <c r="BL76" s="29"/>
      <c r="BM76" s="29">
        <f t="shared" si="185"/>
        <v>1</v>
      </c>
      <c r="BN76" s="29">
        <f t="shared" si="186"/>
        <v>1</v>
      </c>
      <c r="BO76" s="29">
        <f t="shared" si="187"/>
        <v>1</v>
      </c>
      <c r="BP76" s="29">
        <f t="shared" si="188"/>
        <v>1</v>
      </c>
      <c r="BQ76" s="29">
        <f t="shared" si="189"/>
        <v>1</v>
      </c>
      <c r="BR76" s="29"/>
      <c r="BS76" s="29">
        <f t="shared" si="190"/>
        <v>1</v>
      </c>
      <c r="BT76" s="29">
        <f t="shared" si="191"/>
        <v>1</v>
      </c>
      <c r="BU76" s="29">
        <f t="shared" si="192"/>
        <v>1</v>
      </c>
      <c r="BV76" s="29">
        <f t="shared" si="193"/>
        <v>1</v>
      </c>
      <c r="BW76" s="29">
        <f t="shared" si="194"/>
        <v>1</v>
      </c>
      <c r="BX76" s="29"/>
      <c r="BY76" s="29">
        <f t="shared" si="195"/>
        <v>1</v>
      </c>
      <c r="BZ76" s="29">
        <f t="shared" si="196"/>
        <v>1</v>
      </c>
      <c r="CA76" s="29">
        <f t="shared" si="197"/>
        <v>1</v>
      </c>
      <c r="CB76" s="29">
        <f t="shared" si="198"/>
        <v>1</v>
      </c>
      <c r="CC76" s="29">
        <f t="shared" si="199"/>
        <v>1</v>
      </c>
      <c r="CD76" s="29"/>
      <c r="CE76" s="29">
        <f t="shared" si="200"/>
        <v>1</v>
      </c>
      <c r="CF76" s="29">
        <f t="shared" si="201"/>
        <v>1</v>
      </c>
      <c r="CG76" s="29">
        <f t="shared" si="202"/>
        <v>1</v>
      </c>
      <c r="CH76" s="29">
        <f t="shared" si="203"/>
        <v>1</v>
      </c>
      <c r="CI76" s="29">
        <f t="shared" si="204"/>
        <v>1</v>
      </c>
      <c r="CJ76" s="29"/>
      <c r="CK76" s="29">
        <f t="shared" si="205"/>
        <v>1</v>
      </c>
      <c r="CL76" s="29">
        <f t="shared" si="206"/>
        <v>1</v>
      </c>
      <c r="CM76" s="29">
        <f t="shared" si="207"/>
        <v>1</v>
      </c>
      <c r="CN76" s="29">
        <f t="shared" si="208"/>
        <v>1</v>
      </c>
      <c r="CO76" s="29">
        <f t="shared" si="209"/>
        <v>1</v>
      </c>
    </row>
    <row r="77" spans="1:93" ht="18" customHeight="1" x14ac:dyDescent="0.25">
      <c r="A77" s="17" t="s">
        <v>13</v>
      </c>
      <c r="B77" s="17" t="s">
        <v>107</v>
      </c>
      <c r="C77" s="17" t="s">
        <v>19</v>
      </c>
      <c r="D77" s="17" t="s">
        <v>19</v>
      </c>
      <c r="E77" s="17" t="s">
        <v>23</v>
      </c>
      <c r="F77" s="17" t="s">
        <v>22</v>
      </c>
      <c r="G77" s="17" t="s">
        <v>23</v>
      </c>
      <c r="H77" s="17" t="s">
        <v>13</v>
      </c>
      <c r="I77" s="17" t="s">
        <v>14</v>
      </c>
      <c r="J77" s="16">
        <f>+'Select Tuition Changes'!Y82</f>
        <v>0</v>
      </c>
      <c r="K77" s="16">
        <f>+'Select Tuition Changes'!Z82</f>
        <v>0</v>
      </c>
      <c r="L77" s="16">
        <f>+'Select Tuition Changes'!AA82</f>
        <v>0</v>
      </c>
      <c r="M77" s="16">
        <f>+'Select Tuition Changes'!AB82</f>
        <v>0</v>
      </c>
      <c r="N77" s="16">
        <f>+'Select Tuition Changes'!AC82</f>
        <v>0</v>
      </c>
      <c r="O77" s="16"/>
      <c r="P77" s="16">
        <f t="shared" si="221"/>
        <v>0.03</v>
      </c>
      <c r="Q77" s="27">
        <f>+'Select Tuition Changes'!AE82-'Tuition Calculations'!AL77</f>
        <v>15126</v>
      </c>
      <c r="R77" s="27">
        <f>+'Select Tuition Changes'!AF82-'Tuition Calculations'!AM77</f>
        <v>15126</v>
      </c>
      <c r="S77" s="27">
        <f>+'Select Tuition Changes'!AG82-'Tuition Calculations'!AN77</f>
        <v>15126</v>
      </c>
      <c r="T77" s="27">
        <f>+'Select Tuition Changes'!AH82-'Tuition Calculations'!AO77</f>
        <v>15126</v>
      </c>
      <c r="U77" s="27">
        <f>+'Select Tuition Changes'!AI82-'Tuition Calculations'!AP77</f>
        <v>15126</v>
      </c>
      <c r="V77" s="27">
        <f>+'Select Tuition Changes'!AJ82-'Tuition Calculations'!AQ77</f>
        <v>15126</v>
      </c>
      <c r="W77" s="27"/>
      <c r="X77" s="27">
        <f t="shared" ref="X77:AC77" si="234">+Q77</f>
        <v>15126</v>
      </c>
      <c r="Y77" s="27">
        <f t="shared" si="234"/>
        <v>15126</v>
      </c>
      <c r="Z77" s="27">
        <f t="shared" si="234"/>
        <v>15126</v>
      </c>
      <c r="AA77" s="27">
        <f t="shared" si="234"/>
        <v>15126</v>
      </c>
      <c r="AB77" s="27">
        <f t="shared" si="234"/>
        <v>15126</v>
      </c>
      <c r="AC77" s="27">
        <f t="shared" si="234"/>
        <v>15126</v>
      </c>
      <c r="AD77" s="27"/>
      <c r="AE77" s="27">
        <f t="shared" si="211"/>
        <v>0</v>
      </c>
      <c r="AF77" s="27">
        <f t="shared" si="215"/>
        <v>0</v>
      </c>
      <c r="AG77" s="27">
        <f t="shared" si="216"/>
        <v>0</v>
      </c>
      <c r="AH77" s="27">
        <f t="shared" si="217"/>
        <v>0</v>
      </c>
      <c r="AI77" s="27">
        <f t="shared" si="218"/>
        <v>0</v>
      </c>
      <c r="AJ77" s="27">
        <f t="shared" si="219"/>
        <v>0</v>
      </c>
      <c r="AK77" s="27"/>
      <c r="AL77" s="27">
        <f>ROUND($P77*'Select Tuition Changes'!AE82,0)</f>
        <v>468</v>
      </c>
      <c r="AM77" s="27">
        <f>ROUND($P77*'Select Tuition Changes'!AF82,0)</f>
        <v>468</v>
      </c>
      <c r="AN77" s="27">
        <f>ROUND($P77*'Select Tuition Changes'!AG82,0)</f>
        <v>468</v>
      </c>
      <c r="AO77" s="27">
        <f>ROUND($P77*'Select Tuition Changes'!AH82,0)</f>
        <v>468</v>
      </c>
      <c r="AP77" s="27">
        <f>ROUND($P77*'Select Tuition Changes'!AI82,0)</f>
        <v>468</v>
      </c>
      <c r="AQ77" s="27">
        <f>ROUND($P77*'Select Tuition Changes'!AJ82,0)</f>
        <v>468</v>
      </c>
      <c r="AR77" s="27"/>
      <c r="AS77" s="27">
        <f t="shared" ref="AS77:AX77" si="235">+AL77</f>
        <v>468</v>
      </c>
      <c r="AT77" s="27">
        <f t="shared" si="235"/>
        <v>468</v>
      </c>
      <c r="AU77" s="27">
        <f t="shared" si="235"/>
        <v>468</v>
      </c>
      <c r="AV77" s="27">
        <f t="shared" si="235"/>
        <v>468</v>
      </c>
      <c r="AW77" s="27">
        <f t="shared" si="235"/>
        <v>468</v>
      </c>
      <c r="AX77" s="27">
        <f t="shared" si="235"/>
        <v>468</v>
      </c>
      <c r="AY77" s="27"/>
      <c r="AZ77" s="27">
        <f t="shared" si="213"/>
        <v>0</v>
      </c>
      <c r="BA77" s="27">
        <f t="shared" si="173"/>
        <v>0</v>
      </c>
      <c r="BB77" s="27">
        <f t="shared" si="174"/>
        <v>0</v>
      </c>
      <c r="BC77" s="27">
        <f t="shared" si="175"/>
        <v>0</v>
      </c>
      <c r="BD77" s="27">
        <f t="shared" si="176"/>
        <v>0</v>
      </c>
      <c r="BE77" s="27">
        <f t="shared" si="177"/>
        <v>0</v>
      </c>
      <c r="BF77" s="28"/>
      <c r="BG77" s="29">
        <f t="shared" si="180"/>
        <v>1</v>
      </c>
      <c r="BH77" s="29">
        <f t="shared" si="181"/>
        <v>1</v>
      </c>
      <c r="BI77" s="29">
        <f t="shared" si="182"/>
        <v>1</v>
      </c>
      <c r="BJ77" s="29">
        <f t="shared" si="183"/>
        <v>1</v>
      </c>
      <c r="BK77" s="29">
        <f t="shared" si="184"/>
        <v>1</v>
      </c>
      <c r="BL77" s="29"/>
      <c r="BM77" s="29">
        <f t="shared" si="185"/>
        <v>1</v>
      </c>
      <c r="BN77" s="29">
        <f t="shared" si="186"/>
        <v>1</v>
      </c>
      <c r="BO77" s="29">
        <f t="shared" si="187"/>
        <v>1</v>
      </c>
      <c r="BP77" s="29">
        <f t="shared" si="188"/>
        <v>1</v>
      </c>
      <c r="BQ77" s="29">
        <f t="shared" si="189"/>
        <v>1</v>
      </c>
      <c r="BR77" s="29"/>
      <c r="BS77" s="29">
        <f t="shared" si="190"/>
        <v>0</v>
      </c>
      <c r="BT77" s="29">
        <f t="shared" si="191"/>
        <v>0</v>
      </c>
      <c r="BU77" s="29">
        <f t="shared" si="192"/>
        <v>0</v>
      </c>
      <c r="BV77" s="29">
        <f t="shared" si="193"/>
        <v>0</v>
      </c>
      <c r="BW77" s="29">
        <f t="shared" si="194"/>
        <v>0</v>
      </c>
      <c r="BX77" s="29"/>
      <c r="BY77" s="29">
        <f t="shared" si="195"/>
        <v>1</v>
      </c>
      <c r="BZ77" s="29">
        <f t="shared" si="196"/>
        <v>1</v>
      </c>
      <c r="CA77" s="29">
        <f t="shared" si="197"/>
        <v>1</v>
      </c>
      <c r="CB77" s="29">
        <f t="shared" si="198"/>
        <v>1</v>
      </c>
      <c r="CC77" s="29">
        <f t="shared" si="199"/>
        <v>1</v>
      </c>
      <c r="CD77" s="29"/>
      <c r="CE77" s="29">
        <f t="shared" si="200"/>
        <v>1</v>
      </c>
      <c r="CF77" s="29">
        <f t="shared" si="201"/>
        <v>1</v>
      </c>
      <c r="CG77" s="29">
        <f t="shared" si="202"/>
        <v>1</v>
      </c>
      <c r="CH77" s="29">
        <f t="shared" si="203"/>
        <v>1</v>
      </c>
      <c r="CI77" s="29">
        <f t="shared" si="204"/>
        <v>1</v>
      </c>
      <c r="CJ77" s="29"/>
      <c r="CK77" s="29">
        <f t="shared" si="205"/>
        <v>0</v>
      </c>
      <c r="CL77" s="29">
        <f t="shared" si="206"/>
        <v>0</v>
      </c>
      <c r="CM77" s="29">
        <f t="shared" si="207"/>
        <v>0</v>
      </c>
      <c r="CN77" s="29">
        <f t="shared" si="208"/>
        <v>0</v>
      </c>
      <c r="CO77" s="29">
        <f t="shared" si="209"/>
        <v>0</v>
      </c>
    </row>
    <row r="78" spans="1:93" ht="18" customHeight="1" x14ac:dyDescent="0.25">
      <c r="A78" s="17" t="s">
        <v>13</v>
      </c>
      <c r="B78" s="17" t="s">
        <v>107</v>
      </c>
      <c r="C78" s="17" t="s">
        <v>19</v>
      </c>
      <c r="D78" s="17" t="s">
        <v>19</v>
      </c>
      <c r="E78" s="17" t="s">
        <v>23</v>
      </c>
      <c r="F78" s="17" t="s">
        <v>22</v>
      </c>
      <c r="G78" s="17" t="s">
        <v>23</v>
      </c>
      <c r="H78" s="17" t="s">
        <v>15</v>
      </c>
      <c r="I78" s="17" t="s">
        <v>16</v>
      </c>
      <c r="J78" s="16">
        <f>+'Select Tuition Changes'!Y83</f>
        <v>0</v>
      </c>
      <c r="K78" s="16">
        <f>+'Select Tuition Changes'!Z83</f>
        <v>0</v>
      </c>
      <c r="L78" s="16">
        <f>+'Select Tuition Changes'!AA83</f>
        <v>0</v>
      </c>
      <c r="M78" s="16">
        <f>+'Select Tuition Changes'!AB83</f>
        <v>0</v>
      </c>
      <c r="N78" s="16">
        <f>+'Select Tuition Changes'!AC83</f>
        <v>0</v>
      </c>
      <c r="O78" s="16"/>
      <c r="P78" s="16">
        <f t="shared" si="221"/>
        <v>3.5000000000000003E-2</v>
      </c>
      <c r="Q78" s="27">
        <f>+'Select Tuition Changes'!AE83-'Tuition Calculations'!AL78</f>
        <v>26863</v>
      </c>
      <c r="R78" s="27">
        <f>+'Select Tuition Changes'!AF83-'Tuition Calculations'!AM78</f>
        <v>26863</v>
      </c>
      <c r="S78" s="27">
        <f>+'Select Tuition Changes'!AG83-'Tuition Calculations'!AN78</f>
        <v>26863</v>
      </c>
      <c r="T78" s="27">
        <f>+'Select Tuition Changes'!AH83-'Tuition Calculations'!AO78</f>
        <v>26863</v>
      </c>
      <c r="U78" s="27">
        <f>+'Select Tuition Changes'!AI83-'Tuition Calculations'!AP78</f>
        <v>26863</v>
      </c>
      <c r="V78" s="27">
        <f>+'Select Tuition Changes'!AJ83-'Tuition Calculations'!AQ78</f>
        <v>26863</v>
      </c>
      <c r="W78" s="27"/>
      <c r="X78" s="27">
        <f t="shared" ref="X78:AC78" si="236">+Q77</f>
        <v>15126</v>
      </c>
      <c r="Y78" s="27">
        <f t="shared" si="236"/>
        <v>15126</v>
      </c>
      <c r="Z78" s="27">
        <f t="shared" si="236"/>
        <v>15126</v>
      </c>
      <c r="AA78" s="27">
        <f t="shared" si="236"/>
        <v>15126</v>
      </c>
      <c r="AB78" s="27">
        <f t="shared" si="236"/>
        <v>15126</v>
      </c>
      <c r="AC78" s="27">
        <f t="shared" si="236"/>
        <v>15126</v>
      </c>
      <c r="AD78" s="27"/>
      <c r="AE78" s="27">
        <f t="shared" si="211"/>
        <v>11737</v>
      </c>
      <c r="AF78" s="27">
        <f t="shared" si="215"/>
        <v>11737</v>
      </c>
      <c r="AG78" s="27">
        <f t="shared" si="216"/>
        <v>11737</v>
      </c>
      <c r="AH78" s="27">
        <f t="shared" si="217"/>
        <v>11737</v>
      </c>
      <c r="AI78" s="27">
        <f t="shared" si="218"/>
        <v>11737</v>
      </c>
      <c r="AJ78" s="27">
        <f t="shared" si="219"/>
        <v>11737</v>
      </c>
      <c r="AK78" s="27"/>
      <c r="AL78" s="27">
        <f>ROUND($P78*'Select Tuition Changes'!AE83,0)</f>
        <v>974</v>
      </c>
      <c r="AM78" s="27">
        <f>ROUND($P78*'Select Tuition Changes'!AF83,0)</f>
        <v>974</v>
      </c>
      <c r="AN78" s="27">
        <f>ROUND($P78*'Select Tuition Changes'!AG83,0)</f>
        <v>974</v>
      </c>
      <c r="AO78" s="27">
        <f>ROUND($P78*'Select Tuition Changes'!AH83,0)</f>
        <v>974</v>
      </c>
      <c r="AP78" s="27">
        <f>ROUND($P78*'Select Tuition Changes'!AI83,0)</f>
        <v>974</v>
      </c>
      <c r="AQ78" s="27">
        <f>ROUND($P78*'Select Tuition Changes'!AJ83,0)</f>
        <v>974</v>
      </c>
      <c r="AR78" s="27"/>
      <c r="AS78" s="27">
        <f t="shared" ref="AS78:AX78" si="237">+AL77</f>
        <v>468</v>
      </c>
      <c r="AT78" s="27">
        <f t="shared" si="237"/>
        <v>468</v>
      </c>
      <c r="AU78" s="27">
        <f t="shared" si="237"/>
        <v>468</v>
      </c>
      <c r="AV78" s="27">
        <f t="shared" si="237"/>
        <v>468</v>
      </c>
      <c r="AW78" s="27">
        <f t="shared" si="237"/>
        <v>468</v>
      </c>
      <c r="AX78" s="27">
        <f t="shared" si="237"/>
        <v>468</v>
      </c>
      <c r="AY78" s="27"/>
      <c r="AZ78" s="27">
        <f t="shared" si="213"/>
        <v>506</v>
      </c>
      <c r="BA78" s="27">
        <f t="shared" si="173"/>
        <v>506</v>
      </c>
      <c r="BB78" s="27">
        <f t="shared" si="174"/>
        <v>506</v>
      </c>
      <c r="BC78" s="27">
        <f t="shared" si="175"/>
        <v>506</v>
      </c>
      <c r="BD78" s="27">
        <f t="shared" si="176"/>
        <v>506</v>
      </c>
      <c r="BE78" s="27">
        <f t="shared" si="177"/>
        <v>506</v>
      </c>
      <c r="BF78" s="28"/>
      <c r="BG78" s="29">
        <f t="shared" si="180"/>
        <v>1</v>
      </c>
      <c r="BH78" s="29">
        <f t="shared" si="181"/>
        <v>1</v>
      </c>
      <c r="BI78" s="29">
        <f t="shared" si="182"/>
        <v>1</v>
      </c>
      <c r="BJ78" s="29">
        <f t="shared" si="183"/>
        <v>1</v>
      </c>
      <c r="BK78" s="29">
        <f t="shared" si="184"/>
        <v>1</v>
      </c>
      <c r="BL78" s="29"/>
      <c r="BM78" s="29">
        <f t="shared" si="185"/>
        <v>1</v>
      </c>
      <c r="BN78" s="29">
        <f t="shared" si="186"/>
        <v>1</v>
      </c>
      <c r="BO78" s="29">
        <f t="shared" si="187"/>
        <v>1</v>
      </c>
      <c r="BP78" s="29">
        <f t="shared" si="188"/>
        <v>1</v>
      </c>
      <c r="BQ78" s="29">
        <f t="shared" si="189"/>
        <v>1</v>
      </c>
      <c r="BR78" s="29"/>
      <c r="BS78" s="29">
        <f t="shared" si="190"/>
        <v>1</v>
      </c>
      <c r="BT78" s="29">
        <f t="shared" si="191"/>
        <v>1</v>
      </c>
      <c r="BU78" s="29">
        <f t="shared" si="192"/>
        <v>1</v>
      </c>
      <c r="BV78" s="29">
        <f t="shared" si="193"/>
        <v>1</v>
      </c>
      <c r="BW78" s="29">
        <f t="shared" si="194"/>
        <v>1</v>
      </c>
      <c r="BX78" s="29"/>
      <c r="BY78" s="29">
        <f t="shared" si="195"/>
        <v>1</v>
      </c>
      <c r="BZ78" s="29">
        <f t="shared" si="196"/>
        <v>1</v>
      </c>
      <c r="CA78" s="29">
        <f t="shared" si="197"/>
        <v>1</v>
      </c>
      <c r="CB78" s="29">
        <f t="shared" si="198"/>
        <v>1</v>
      </c>
      <c r="CC78" s="29">
        <f t="shared" si="199"/>
        <v>1</v>
      </c>
      <c r="CD78" s="29"/>
      <c r="CE78" s="29">
        <f t="shared" si="200"/>
        <v>1</v>
      </c>
      <c r="CF78" s="29">
        <f t="shared" si="201"/>
        <v>1</v>
      </c>
      <c r="CG78" s="29">
        <f t="shared" si="202"/>
        <v>1</v>
      </c>
      <c r="CH78" s="29">
        <f t="shared" si="203"/>
        <v>1</v>
      </c>
      <c r="CI78" s="29">
        <f t="shared" si="204"/>
        <v>1</v>
      </c>
      <c r="CJ78" s="29"/>
      <c r="CK78" s="29">
        <f t="shared" si="205"/>
        <v>1</v>
      </c>
      <c r="CL78" s="29">
        <f t="shared" si="206"/>
        <v>1</v>
      </c>
      <c r="CM78" s="29">
        <f t="shared" si="207"/>
        <v>1</v>
      </c>
      <c r="CN78" s="29">
        <f t="shared" si="208"/>
        <v>1</v>
      </c>
      <c r="CO78" s="29">
        <f t="shared" si="209"/>
        <v>1</v>
      </c>
    </row>
    <row r="79" spans="1:93" ht="18" customHeight="1" x14ac:dyDescent="0.25">
      <c r="A79" s="17" t="s">
        <v>13</v>
      </c>
      <c r="B79" s="17" t="s">
        <v>107</v>
      </c>
      <c r="C79" s="17" t="s">
        <v>21</v>
      </c>
      <c r="D79" s="17" t="s">
        <v>21</v>
      </c>
      <c r="E79" s="17" t="s">
        <v>25</v>
      </c>
      <c r="F79" s="17" t="s">
        <v>19</v>
      </c>
      <c r="G79" s="17" t="s">
        <v>26</v>
      </c>
      <c r="H79" s="17" t="s">
        <v>13</v>
      </c>
      <c r="I79" s="17" t="s">
        <v>14</v>
      </c>
      <c r="J79" s="16">
        <f>+'Select Tuition Changes'!Y84</f>
        <v>0</v>
      </c>
      <c r="K79" s="16">
        <f>+'Select Tuition Changes'!Z84</f>
        <v>0</v>
      </c>
      <c r="L79" s="16">
        <f>+'Select Tuition Changes'!AA84</f>
        <v>0</v>
      </c>
      <c r="M79" s="16">
        <f>+'Select Tuition Changes'!AB84</f>
        <v>0</v>
      </c>
      <c r="N79" s="16">
        <f>+'Select Tuition Changes'!AC84</f>
        <v>0</v>
      </c>
      <c r="O79" s="16"/>
      <c r="P79" s="16">
        <f t="shared" si="221"/>
        <v>0.03</v>
      </c>
      <c r="Q79" s="27">
        <f>+'Select Tuition Changes'!AE84-'Tuition Calculations'!AL79</f>
        <v>15470</v>
      </c>
      <c r="R79" s="27">
        <f>+'Select Tuition Changes'!AF84-'Tuition Calculations'!AM79</f>
        <v>15470</v>
      </c>
      <c r="S79" s="27">
        <f>+'Select Tuition Changes'!AG84-'Tuition Calculations'!AN79</f>
        <v>15470</v>
      </c>
      <c r="T79" s="27">
        <f>+'Select Tuition Changes'!AH84-'Tuition Calculations'!AO79</f>
        <v>15470</v>
      </c>
      <c r="U79" s="27">
        <f>+'Select Tuition Changes'!AI84-'Tuition Calculations'!AP79</f>
        <v>15470</v>
      </c>
      <c r="V79" s="27">
        <f>+'Select Tuition Changes'!AJ84-'Tuition Calculations'!AQ79</f>
        <v>15470</v>
      </c>
      <c r="W79" s="27"/>
      <c r="X79" s="27">
        <f t="shared" ref="X79:AC79" si="238">+Q79</f>
        <v>15470</v>
      </c>
      <c r="Y79" s="27">
        <f t="shared" si="238"/>
        <v>15470</v>
      </c>
      <c r="Z79" s="27">
        <f t="shared" si="238"/>
        <v>15470</v>
      </c>
      <c r="AA79" s="27">
        <f t="shared" si="238"/>
        <v>15470</v>
      </c>
      <c r="AB79" s="27">
        <f t="shared" si="238"/>
        <v>15470</v>
      </c>
      <c r="AC79" s="27">
        <f t="shared" si="238"/>
        <v>15470</v>
      </c>
      <c r="AD79" s="27"/>
      <c r="AE79" s="27">
        <f t="shared" si="211"/>
        <v>0</v>
      </c>
      <c r="AF79" s="27">
        <f t="shared" si="215"/>
        <v>0</v>
      </c>
      <c r="AG79" s="27">
        <f t="shared" si="216"/>
        <v>0</v>
      </c>
      <c r="AH79" s="27">
        <f t="shared" si="217"/>
        <v>0</v>
      </c>
      <c r="AI79" s="27">
        <f t="shared" si="218"/>
        <v>0</v>
      </c>
      <c r="AJ79" s="27">
        <f t="shared" si="219"/>
        <v>0</v>
      </c>
      <c r="AK79" s="27"/>
      <c r="AL79" s="27">
        <f>ROUND($P79*'Select Tuition Changes'!AE84,0)</f>
        <v>478</v>
      </c>
      <c r="AM79" s="27">
        <f>ROUND($P79*'Select Tuition Changes'!AF84,0)</f>
        <v>478</v>
      </c>
      <c r="AN79" s="27">
        <f>ROUND($P79*'Select Tuition Changes'!AG84,0)</f>
        <v>478</v>
      </c>
      <c r="AO79" s="27">
        <f>ROUND($P79*'Select Tuition Changes'!AH84,0)</f>
        <v>478</v>
      </c>
      <c r="AP79" s="27">
        <f>ROUND($P79*'Select Tuition Changes'!AI84,0)</f>
        <v>478</v>
      </c>
      <c r="AQ79" s="27">
        <f>ROUND($P79*'Select Tuition Changes'!AJ84,0)</f>
        <v>478</v>
      </c>
      <c r="AR79" s="27"/>
      <c r="AS79" s="27">
        <f t="shared" ref="AS79:AX79" si="239">+AL79</f>
        <v>478</v>
      </c>
      <c r="AT79" s="27">
        <f t="shared" si="239"/>
        <v>478</v>
      </c>
      <c r="AU79" s="27">
        <f t="shared" si="239"/>
        <v>478</v>
      </c>
      <c r="AV79" s="27">
        <f t="shared" si="239"/>
        <v>478</v>
      </c>
      <c r="AW79" s="27">
        <f t="shared" si="239"/>
        <v>478</v>
      </c>
      <c r="AX79" s="27">
        <f t="shared" si="239"/>
        <v>478</v>
      </c>
      <c r="AY79" s="27"/>
      <c r="AZ79" s="27">
        <f t="shared" si="213"/>
        <v>0</v>
      </c>
      <c r="BA79" s="27">
        <f t="shared" si="173"/>
        <v>0</v>
      </c>
      <c r="BB79" s="27">
        <f t="shared" si="174"/>
        <v>0</v>
      </c>
      <c r="BC79" s="27">
        <f t="shared" si="175"/>
        <v>0</v>
      </c>
      <c r="BD79" s="27">
        <f t="shared" si="176"/>
        <v>0</v>
      </c>
      <c r="BE79" s="27">
        <f t="shared" si="177"/>
        <v>0</v>
      </c>
      <c r="BF79" s="28"/>
      <c r="BG79" s="29">
        <f t="shared" si="180"/>
        <v>1</v>
      </c>
      <c r="BH79" s="29">
        <f t="shared" si="181"/>
        <v>1</v>
      </c>
      <c r="BI79" s="29">
        <f t="shared" si="182"/>
        <v>1</v>
      </c>
      <c r="BJ79" s="29">
        <f t="shared" si="183"/>
        <v>1</v>
      </c>
      <c r="BK79" s="29">
        <f t="shared" si="184"/>
        <v>1</v>
      </c>
      <c r="BL79" s="29"/>
      <c r="BM79" s="29">
        <f t="shared" si="185"/>
        <v>1</v>
      </c>
      <c r="BN79" s="29">
        <f t="shared" si="186"/>
        <v>1</v>
      </c>
      <c r="BO79" s="29">
        <f t="shared" si="187"/>
        <v>1</v>
      </c>
      <c r="BP79" s="29">
        <f t="shared" si="188"/>
        <v>1</v>
      </c>
      <c r="BQ79" s="29">
        <f t="shared" si="189"/>
        <v>1</v>
      </c>
      <c r="BR79" s="29"/>
      <c r="BS79" s="29">
        <f t="shared" si="190"/>
        <v>0</v>
      </c>
      <c r="BT79" s="29">
        <f t="shared" si="191"/>
        <v>0</v>
      </c>
      <c r="BU79" s="29">
        <f t="shared" si="192"/>
        <v>0</v>
      </c>
      <c r="BV79" s="29">
        <f t="shared" si="193"/>
        <v>0</v>
      </c>
      <c r="BW79" s="29">
        <f t="shared" si="194"/>
        <v>0</v>
      </c>
      <c r="BX79" s="29"/>
      <c r="BY79" s="29">
        <f t="shared" si="195"/>
        <v>1</v>
      </c>
      <c r="BZ79" s="29">
        <f t="shared" si="196"/>
        <v>1</v>
      </c>
      <c r="CA79" s="29">
        <f t="shared" si="197"/>
        <v>1</v>
      </c>
      <c r="CB79" s="29">
        <f t="shared" si="198"/>
        <v>1</v>
      </c>
      <c r="CC79" s="29">
        <f t="shared" si="199"/>
        <v>1</v>
      </c>
      <c r="CD79" s="29"/>
      <c r="CE79" s="29">
        <f t="shared" si="200"/>
        <v>1</v>
      </c>
      <c r="CF79" s="29">
        <f t="shared" si="201"/>
        <v>1</v>
      </c>
      <c r="CG79" s="29">
        <f t="shared" si="202"/>
        <v>1</v>
      </c>
      <c r="CH79" s="29">
        <f t="shared" si="203"/>
        <v>1</v>
      </c>
      <c r="CI79" s="29">
        <f t="shared" si="204"/>
        <v>1</v>
      </c>
      <c r="CJ79" s="29"/>
      <c r="CK79" s="29">
        <f t="shared" si="205"/>
        <v>0</v>
      </c>
      <c r="CL79" s="29">
        <f t="shared" si="206"/>
        <v>0</v>
      </c>
      <c r="CM79" s="29">
        <f t="shared" si="207"/>
        <v>0</v>
      </c>
      <c r="CN79" s="29">
        <f t="shared" si="208"/>
        <v>0</v>
      </c>
      <c r="CO79" s="29">
        <f t="shared" si="209"/>
        <v>0</v>
      </c>
    </row>
    <row r="80" spans="1:93" ht="18" customHeight="1" x14ac:dyDescent="0.25">
      <c r="A80" s="17" t="s">
        <v>13</v>
      </c>
      <c r="B80" s="17" t="s">
        <v>107</v>
      </c>
      <c r="C80" s="17" t="s">
        <v>21</v>
      </c>
      <c r="D80" s="17" t="s">
        <v>21</v>
      </c>
      <c r="E80" s="17" t="s">
        <v>25</v>
      </c>
      <c r="F80" s="17" t="s">
        <v>19</v>
      </c>
      <c r="G80" s="17" t="s">
        <v>26</v>
      </c>
      <c r="H80" s="17" t="s">
        <v>15</v>
      </c>
      <c r="I80" s="17" t="s">
        <v>16</v>
      </c>
      <c r="J80" s="16">
        <f>+'Select Tuition Changes'!Y85</f>
        <v>0</v>
      </c>
      <c r="K80" s="16">
        <f>+'Select Tuition Changes'!Z85</f>
        <v>0</v>
      </c>
      <c r="L80" s="16">
        <f>+'Select Tuition Changes'!AA85</f>
        <v>0</v>
      </c>
      <c r="M80" s="16">
        <f>+'Select Tuition Changes'!AB85</f>
        <v>0</v>
      </c>
      <c r="N80" s="16">
        <f>+'Select Tuition Changes'!AC85</f>
        <v>0</v>
      </c>
      <c r="O80" s="16"/>
      <c r="P80" s="16">
        <f t="shared" si="221"/>
        <v>3.5000000000000003E-2</v>
      </c>
      <c r="Q80" s="27">
        <f>+'Select Tuition Changes'!AE85-'Tuition Calculations'!AL80</f>
        <v>27427</v>
      </c>
      <c r="R80" s="27">
        <f>+'Select Tuition Changes'!AF85-'Tuition Calculations'!AM80</f>
        <v>27427</v>
      </c>
      <c r="S80" s="27">
        <f>+'Select Tuition Changes'!AG85-'Tuition Calculations'!AN80</f>
        <v>27427</v>
      </c>
      <c r="T80" s="27">
        <f>+'Select Tuition Changes'!AH85-'Tuition Calculations'!AO80</f>
        <v>27427</v>
      </c>
      <c r="U80" s="27">
        <f>+'Select Tuition Changes'!AI85-'Tuition Calculations'!AP80</f>
        <v>27427</v>
      </c>
      <c r="V80" s="27">
        <f>+'Select Tuition Changes'!AJ85-'Tuition Calculations'!AQ80</f>
        <v>27427</v>
      </c>
      <c r="W80" s="27"/>
      <c r="X80" s="27">
        <f t="shared" ref="X80:AC80" si="240">+Q79</f>
        <v>15470</v>
      </c>
      <c r="Y80" s="27">
        <f t="shared" si="240"/>
        <v>15470</v>
      </c>
      <c r="Z80" s="27">
        <f t="shared" si="240"/>
        <v>15470</v>
      </c>
      <c r="AA80" s="27">
        <f t="shared" si="240"/>
        <v>15470</v>
      </c>
      <c r="AB80" s="27">
        <f t="shared" si="240"/>
        <v>15470</v>
      </c>
      <c r="AC80" s="27">
        <f t="shared" si="240"/>
        <v>15470</v>
      </c>
      <c r="AD80" s="27"/>
      <c r="AE80" s="27">
        <f t="shared" si="211"/>
        <v>11957</v>
      </c>
      <c r="AF80" s="27">
        <f t="shared" si="215"/>
        <v>11957</v>
      </c>
      <c r="AG80" s="27">
        <f t="shared" si="216"/>
        <v>11957</v>
      </c>
      <c r="AH80" s="27">
        <f t="shared" si="217"/>
        <v>11957</v>
      </c>
      <c r="AI80" s="27">
        <f t="shared" si="218"/>
        <v>11957</v>
      </c>
      <c r="AJ80" s="27">
        <f t="shared" si="219"/>
        <v>11957</v>
      </c>
      <c r="AK80" s="27"/>
      <c r="AL80" s="27">
        <f>ROUND($P80*'Select Tuition Changes'!AE85,0)</f>
        <v>995</v>
      </c>
      <c r="AM80" s="27">
        <f>ROUND($P80*'Select Tuition Changes'!AF85,0)</f>
        <v>995</v>
      </c>
      <c r="AN80" s="27">
        <f>ROUND($P80*'Select Tuition Changes'!AG85,0)</f>
        <v>995</v>
      </c>
      <c r="AO80" s="27">
        <f>ROUND($P80*'Select Tuition Changes'!AH85,0)</f>
        <v>995</v>
      </c>
      <c r="AP80" s="27">
        <f>ROUND($P80*'Select Tuition Changes'!AI85,0)</f>
        <v>995</v>
      </c>
      <c r="AQ80" s="27">
        <f>ROUND($P80*'Select Tuition Changes'!AJ85,0)</f>
        <v>995</v>
      </c>
      <c r="AR80" s="27"/>
      <c r="AS80" s="27">
        <f t="shared" ref="AS80:AX80" si="241">+AL79</f>
        <v>478</v>
      </c>
      <c r="AT80" s="27">
        <f t="shared" si="241"/>
        <v>478</v>
      </c>
      <c r="AU80" s="27">
        <f t="shared" si="241"/>
        <v>478</v>
      </c>
      <c r="AV80" s="27">
        <f t="shared" si="241"/>
        <v>478</v>
      </c>
      <c r="AW80" s="27">
        <f t="shared" si="241"/>
        <v>478</v>
      </c>
      <c r="AX80" s="27">
        <f t="shared" si="241"/>
        <v>478</v>
      </c>
      <c r="AY80" s="27"/>
      <c r="AZ80" s="27">
        <f t="shared" si="213"/>
        <v>517</v>
      </c>
      <c r="BA80" s="27">
        <f t="shared" si="173"/>
        <v>517</v>
      </c>
      <c r="BB80" s="27">
        <f t="shared" si="174"/>
        <v>517</v>
      </c>
      <c r="BC80" s="27">
        <f t="shared" si="175"/>
        <v>517</v>
      </c>
      <c r="BD80" s="27">
        <f t="shared" si="176"/>
        <v>517</v>
      </c>
      <c r="BE80" s="27">
        <f t="shared" si="177"/>
        <v>517</v>
      </c>
      <c r="BF80" s="28"/>
      <c r="BG80" s="29">
        <f t="shared" si="180"/>
        <v>1</v>
      </c>
      <c r="BH80" s="29">
        <f t="shared" si="181"/>
        <v>1</v>
      </c>
      <c r="BI80" s="29">
        <f t="shared" si="182"/>
        <v>1</v>
      </c>
      <c r="BJ80" s="29">
        <f t="shared" si="183"/>
        <v>1</v>
      </c>
      <c r="BK80" s="29">
        <f t="shared" si="184"/>
        <v>1</v>
      </c>
      <c r="BL80" s="29"/>
      <c r="BM80" s="29">
        <f t="shared" si="185"/>
        <v>1</v>
      </c>
      <c r="BN80" s="29">
        <f t="shared" si="186"/>
        <v>1</v>
      </c>
      <c r="BO80" s="29">
        <f t="shared" si="187"/>
        <v>1</v>
      </c>
      <c r="BP80" s="29">
        <f t="shared" si="188"/>
        <v>1</v>
      </c>
      <c r="BQ80" s="29">
        <f t="shared" si="189"/>
        <v>1</v>
      </c>
      <c r="BR80" s="29"/>
      <c r="BS80" s="29">
        <f t="shared" si="190"/>
        <v>1</v>
      </c>
      <c r="BT80" s="29">
        <f t="shared" si="191"/>
        <v>1</v>
      </c>
      <c r="BU80" s="29">
        <f t="shared" si="192"/>
        <v>1</v>
      </c>
      <c r="BV80" s="29">
        <f t="shared" si="193"/>
        <v>1</v>
      </c>
      <c r="BW80" s="29">
        <f t="shared" si="194"/>
        <v>1</v>
      </c>
      <c r="BX80" s="29"/>
      <c r="BY80" s="29">
        <f t="shared" si="195"/>
        <v>1</v>
      </c>
      <c r="BZ80" s="29">
        <f t="shared" si="196"/>
        <v>1</v>
      </c>
      <c r="CA80" s="29">
        <f t="shared" si="197"/>
        <v>1</v>
      </c>
      <c r="CB80" s="29">
        <f t="shared" si="198"/>
        <v>1</v>
      </c>
      <c r="CC80" s="29">
        <f t="shared" si="199"/>
        <v>1</v>
      </c>
      <c r="CD80" s="29"/>
      <c r="CE80" s="29">
        <f t="shared" si="200"/>
        <v>1</v>
      </c>
      <c r="CF80" s="29">
        <f t="shared" si="201"/>
        <v>1</v>
      </c>
      <c r="CG80" s="29">
        <f t="shared" si="202"/>
        <v>1</v>
      </c>
      <c r="CH80" s="29">
        <f t="shared" si="203"/>
        <v>1</v>
      </c>
      <c r="CI80" s="29">
        <f t="shared" si="204"/>
        <v>1</v>
      </c>
      <c r="CJ80" s="29"/>
      <c r="CK80" s="29">
        <f t="shared" si="205"/>
        <v>1</v>
      </c>
      <c r="CL80" s="29">
        <f t="shared" si="206"/>
        <v>1</v>
      </c>
      <c r="CM80" s="29">
        <f t="shared" si="207"/>
        <v>1</v>
      </c>
      <c r="CN80" s="29">
        <f t="shared" si="208"/>
        <v>1</v>
      </c>
      <c r="CO80" s="29">
        <f t="shared" si="209"/>
        <v>1</v>
      </c>
    </row>
    <row r="81" spans="1:93" ht="18" customHeight="1" x14ac:dyDescent="0.25">
      <c r="A81" s="17" t="s">
        <v>13</v>
      </c>
      <c r="B81" s="17" t="s">
        <v>107</v>
      </c>
      <c r="C81" s="17" t="s">
        <v>21</v>
      </c>
      <c r="D81" s="17" t="s">
        <v>21</v>
      </c>
      <c r="E81" s="17" t="s">
        <v>25</v>
      </c>
      <c r="F81" s="17" t="s">
        <v>27</v>
      </c>
      <c r="G81" s="17" t="s">
        <v>25</v>
      </c>
      <c r="H81" s="17" t="s">
        <v>13</v>
      </c>
      <c r="I81" s="17" t="s">
        <v>14</v>
      </c>
      <c r="J81" s="16">
        <f>+'Select Tuition Changes'!Y86</f>
        <v>0</v>
      </c>
      <c r="K81" s="16">
        <f>+'Select Tuition Changes'!Z86</f>
        <v>0</v>
      </c>
      <c r="L81" s="16">
        <f>+'Select Tuition Changes'!AA86</f>
        <v>0</v>
      </c>
      <c r="M81" s="16">
        <f>+'Select Tuition Changes'!AB86</f>
        <v>0</v>
      </c>
      <c r="N81" s="16">
        <f>+'Select Tuition Changes'!AC86</f>
        <v>0</v>
      </c>
      <c r="O81" s="16"/>
      <c r="P81" s="16">
        <f t="shared" si="221"/>
        <v>0.03</v>
      </c>
      <c r="Q81" s="27">
        <f>+'Select Tuition Changes'!AE86-'Tuition Calculations'!AL81</f>
        <v>15470</v>
      </c>
      <c r="R81" s="27">
        <f>+'Select Tuition Changes'!AF86-'Tuition Calculations'!AM81</f>
        <v>15470</v>
      </c>
      <c r="S81" s="27">
        <f>+'Select Tuition Changes'!AG86-'Tuition Calculations'!AN81</f>
        <v>15470</v>
      </c>
      <c r="T81" s="27">
        <f>+'Select Tuition Changes'!AH86-'Tuition Calculations'!AO81</f>
        <v>15470</v>
      </c>
      <c r="U81" s="27">
        <f>+'Select Tuition Changes'!AI86-'Tuition Calculations'!AP81</f>
        <v>15470</v>
      </c>
      <c r="V81" s="27">
        <f>+'Select Tuition Changes'!AJ86-'Tuition Calculations'!AQ81</f>
        <v>15470</v>
      </c>
      <c r="W81" s="27"/>
      <c r="X81" s="27">
        <f t="shared" ref="X81:AC81" si="242">+Q81</f>
        <v>15470</v>
      </c>
      <c r="Y81" s="27">
        <f t="shared" si="242"/>
        <v>15470</v>
      </c>
      <c r="Z81" s="27">
        <f t="shared" si="242"/>
        <v>15470</v>
      </c>
      <c r="AA81" s="27">
        <f t="shared" si="242"/>
        <v>15470</v>
      </c>
      <c r="AB81" s="27">
        <f t="shared" si="242"/>
        <v>15470</v>
      </c>
      <c r="AC81" s="27">
        <f t="shared" si="242"/>
        <v>15470</v>
      </c>
      <c r="AD81" s="27"/>
      <c r="AE81" s="27">
        <f t="shared" si="211"/>
        <v>0</v>
      </c>
      <c r="AF81" s="27">
        <f t="shared" si="215"/>
        <v>0</v>
      </c>
      <c r="AG81" s="27">
        <f t="shared" si="216"/>
        <v>0</v>
      </c>
      <c r="AH81" s="27">
        <f t="shared" si="217"/>
        <v>0</v>
      </c>
      <c r="AI81" s="27">
        <f t="shared" si="218"/>
        <v>0</v>
      </c>
      <c r="AJ81" s="27">
        <f t="shared" si="219"/>
        <v>0</v>
      </c>
      <c r="AK81" s="27"/>
      <c r="AL81" s="27">
        <f>ROUND($P81*'Select Tuition Changes'!AE86,0)</f>
        <v>478</v>
      </c>
      <c r="AM81" s="27">
        <f>ROUND($P81*'Select Tuition Changes'!AF86,0)</f>
        <v>478</v>
      </c>
      <c r="AN81" s="27">
        <f>ROUND($P81*'Select Tuition Changes'!AG86,0)</f>
        <v>478</v>
      </c>
      <c r="AO81" s="27">
        <f>ROUND($P81*'Select Tuition Changes'!AH86,0)</f>
        <v>478</v>
      </c>
      <c r="AP81" s="27">
        <f>ROUND($P81*'Select Tuition Changes'!AI86,0)</f>
        <v>478</v>
      </c>
      <c r="AQ81" s="27">
        <f>ROUND($P81*'Select Tuition Changes'!AJ86,0)</f>
        <v>478</v>
      </c>
      <c r="AR81" s="27"/>
      <c r="AS81" s="27">
        <f t="shared" ref="AS81:AX81" si="243">+AL81</f>
        <v>478</v>
      </c>
      <c r="AT81" s="27">
        <f t="shared" si="243"/>
        <v>478</v>
      </c>
      <c r="AU81" s="27">
        <f t="shared" si="243"/>
        <v>478</v>
      </c>
      <c r="AV81" s="27">
        <f t="shared" si="243"/>
        <v>478</v>
      </c>
      <c r="AW81" s="27">
        <f t="shared" si="243"/>
        <v>478</v>
      </c>
      <c r="AX81" s="27">
        <f t="shared" si="243"/>
        <v>478</v>
      </c>
      <c r="AY81" s="27"/>
      <c r="AZ81" s="27">
        <f t="shared" si="213"/>
        <v>0</v>
      </c>
      <c r="BA81" s="27">
        <f t="shared" si="173"/>
        <v>0</v>
      </c>
      <c r="BB81" s="27">
        <f t="shared" si="174"/>
        <v>0</v>
      </c>
      <c r="BC81" s="27">
        <f t="shared" si="175"/>
        <v>0</v>
      </c>
      <c r="BD81" s="27">
        <f t="shared" si="176"/>
        <v>0</v>
      </c>
      <c r="BE81" s="27">
        <f t="shared" si="177"/>
        <v>0</v>
      </c>
      <c r="BF81" s="28"/>
      <c r="BG81" s="29">
        <f t="shared" si="180"/>
        <v>1</v>
      </c>
      <c r="BH81" s="29">
        <f t="shared" si="181"/>
        <v>1</v>
      </c>
      <c r="BI81" s="29">
        <f t="shared" si="182"/>
        <v>1</v>
      </c>
      <c r="BJ81" s="29">
        <f t="shared" si="183"/>
        <v>1</v>
      </c>
      <c r="BK81" s="29">
        <f t="shared" si="184"/>
        <v>1</v>
      </c>
      <c r="BL81" s="29"/>
      <c r="BM81" s="29">
        <f t="shared" si="185"/>
        <v>1</v>
      </c>
      <c r="BN81" s="29">
        <f t="shared" si="186"/>
        <v>1</v>
      </c>
      <c r="BO81" s="29">
        <f t="shared" si="187"/>
        <v>1</v>
      </c>
      <c r="BP81" s="29">
        <f t="shared" si="188"/>
        <v>1</v>
      </c>
      <c r="BQ81" s="29">
        <f t="shared" si="189"/>
        <v>1</v>
      </c>
      <c r="BR81" s="29"/>
      <c r="BS81" s="29">
        <f t="shared" si="190"/>
        <v>0</v>
      </c>
      <c r="BT81" s="29">
        <f t="shared" si="191"/>
        <v>0</v>
      </c>
      <c r="BU81" s="29">
        <f t="shared" si="192"/>
        <v>0</v>
      </c>
      <c r="BV81" s="29">
        <f t="shared" si="193"/>
        <v>0</v>
      </c>
      <c r="BW81" s="29">
        <f t="shared" si="194"/>
        <v>0</v>
      </c>
      <c r="BX81" s="29"/>
      <c r="BY81" s="29">
        <f t="shared" si="195"/>
        <v>1</v>
      </c>
      <c r="BZ81" s="29">
        <f t="shared" si="196"/>
        <v>1</v>
      </c>
      <c r="CA81" s="29">
        <f t="shared" si="197"/>
        <v>1</v>
      </c>
      <c r="CB81" s="29">
        <f t="shared" si="198"/>
        <v>1</v>
      </c>
      <c r="CC81" s="29">
        <f t="shared" si="199"/>
        <v>1</v>
      </c>
      <c r="CD81" s="29"/>
      <c r="CE81" s="29">
        <f t="shared" si="200"/>
        <v>1</v>
      </c>
      <c r="CF81" s="29">
        <f t="shared" si="201"/>
        <v>1</v>
      </c>
      <c r="CG81" s="29">
        <f t="shared" si="202"/>
        <v>1</v>
      </c>
      <c r="CH81" s="29">
        <f t="shared" si="203"/>
        <v>1</v>
      </c>
      <c r="CI81" s="29">
        <f t="shared" si="204"/>
        <v>1</v>
      </c>
      <c r="CJ81" s="29"/>
      <c r="CK81" s="29">
        <f t="shared" si="205"/>
        <v>0</v>
      </c>
      <c r="CL81" s="29">
        <f t="shared" si="206"/>
        <v>0</v>
      </c>
      <c r="CM81" s="29">
        <f t="shared" si="207"/>
        <v>0</v>
      </c>
      <c r="CN81" s="29">
        <f t="shared" si="208"/>
        <v>0</v>
      </c>
      <c r="CO81" s="29">
        <f t="shared" si="209"/>
        <v>0</v>
      </c>
    </row>
    <row r="82" spans="1:93" ht="18" customHeight="1" x14ac:dyDescent="0.25">
      <c r="A82" s="17" t="s">
        <v>13</v>
      </c>
      <c r="B82" s="17" t="s">
        <v>107</v>
      </c>
      <c r="C82" s="17" t="s">
        <v>21</v>
      </c>
      <c r="D82" s="17" t="s">
        <v>21</v>
      </c>
      <c r="E82" s="17" t="s">
        <v>25</v>
      </c>
      <c r="F82" s="17" t="s">
        <v>27</v>
      </c>
      <c r="G82" s="17" t="s">
        <v>25</v>
      </c>
      <c r="H82" s="17" t="s">
        <v>15</v>
      </c>
      <c r="I82" s="17" t="s">
        <v>16</v>
      </c>
      <c r="J82" s="16">
        <f>+'Select Tuition Changes'!Y87</f>
        <v>0</v>
      </c>
      <c r="K82" s="16">
        <f>+'Select Tuition Changes'!Z87</f>
        <v>0</v>
      </c>
      <c r="L82" s="16">
        <f>+'Select Tuition Changes'!AA87</f>
        <v>0</v>
      </c>
      <c r="M82" s="16">
        <f>+'Select Tuition Changes'!AB87</f>
        <v>0</v>
      </c>
      <c r="N82" s="16">
        <f>+'Select Tuition Changes'!AC87</f>
        <v>0</v>
      </c>
      <c r="O82" s="16"/>
      <c r="P82" s="16">
        <f t="shared" si="221"/>
        <v>3.5000000000000003E-2</v>
      </c>
      <c r="Q82" s="27">
        <f>+'Select Tuition Changes'!AE87-'Tuition Calculations'!AL82</f>
        <v>27427</v>
      </c>
      <c r="R82" s="27">
        <f>+'Select Tuition Changes'!AF87-'Tuition Calculations'!AM82</f>
        <v>27427</v>
      </c>
      <c r="S82" s="27">
        <f>+'Select Tuition Changes'!AG87-'Tuition Calculations'!AN82</f>
        <v>27427</v>
      </c>
      <c r="T82" s="27">
        <f>+'Select Tuition Changes'!AH87-'Tuition Calculations'!AO82</f>
        <v>27427</v>
      </c>
      <c r="U82" s="27">
        <f>+'Select Tuition Changes'!AI87-'Tuition Calculations'!AP82</f>
        <v>27427</v>
      </c>
      <c r="V82" s="27">
        <f>+'Select Tuition Changes'!AJ87-'Tuition Calculations'!AQ82</f>
        <v>27427</v>
      </c>
      <c r="W82" s="27"/>
      <c r="X82" s="27">
        <f t="shared" ref="X82:AC82" si="244">+Q81</f>
        <v>15470</v>
      </c>
      <c r="Y82" s="27">
        <f t="shared" si="244"/>
        <v>15470</v>
      </c>
      <c r="Z82" s="27">
        <f t="shared" si="244"/>
        <v>15470</v>
      </c>
      <c r="AA82" s="27">
        <f t="shared" si="244"/>
        <v>15470</v>
      </c>
      <c r="AB82" s="27">
        <f t="shared" si="244"/>
        <v>15470</v>
      </c>
      <c r="AC82" s="27">
        <f t="shared" si="244"/>
        <v>15470</v>
      </c>
      <c r="AD82" s="27"/>
      <c r="AE82" s="27">
        <f t="shared" si="211"/>
        <v>11957</v>
      </c>
      <c r="AF82" s="27">
        <f t="shared" si="215"/>
        <v>11957</v>
      </c>
      <c r="AG82" s="27">
        <f t="shared" si="216"/>
        <v>11957</v>
      </c>
      <c r="AH82" s="27">
        <f t="shared" si="217"/>
        <v>11957</v>
      </c>
      <c r="AI82" s="27">
        <f t="shared" si="218"/>
        <v>11957</v>
      </c>
      <c r="AJ82" s="27">
        <f t="shared" si="219"/>
        <v>11957</v>
      </c>
      <c r="AK82" s="27"/>
      <c r="AL82" s="27">
        <f>ROUND($P82*'Select Tuition Changes'!AE87,0)</f>
        <v>995</v>
      </c>
      <c r="AM82" s="27">
        <f>ROUND($P82*'Select Tuition Changes'!AF87,0)</f>
        <v>995</v>
      </c>
      <c r="AN82" s="27">
        <f>ROUND($P82*'Select Tuition Changes'!AG87,0)</f>
        <v>995</v>
      </c>
      <c r="AO82" s="27">
        <f>ROUND($P82*'Select Tuition Changes'!AH87,0)</f>
        <v>995</v>
      </c>
      <c r="AP82" s="27">
        <f>ROUND($P82*'Select Tuition Changes'!AI87,0)</f>
        <v>995</v>
      </c>
      <c r="AQ82" s="27">
        <f>ROUND($P82*'Select Tuition Changes'!AJ87,0)</f>
        <v>995</v>
      </c>
      <c r="AR82" s="27"/>
      <c r="AS82" s="27">
        <f t="shared" ref="AS82:AX82" si="245">+AL81</f>
        <v>478</v>
      </c>
      <c r="AT82" s="27">
        <f t="shared" si="245"/>
        <v>478</v>
      </c>
      <c r="AU82" s="27">
        <f t="shared" si="245"/>
        <v>478</v>
      </c>
      <c r="AV82" s="27">
        <f t="shared" si="245"/>
        <v>478</v>
      </c>
      <c r="AW82" s="27">
        <f t="shared" si="245"/>
        <v>478</v>
      </c>
      <c r="AX82" s="27">
        <f t="shared" si="245"/>
        <v>478</v>
      </c>
      <c r="AY82" s="27"/>
      <c r="AZ82" s="27">
        <f t="shared" si="213"/>
        <v>517</v>
      </c>
      <c r="BA82" s="27">
        <f t="shared" si="173"/>
        <v>517</v>
      </c>
      <c r="BB82" s="27">
        <f t="shared" si="174"/>
        <v>517</v>
      </c>
      <c r="BC82" s="27">
        <f t="shared" si="175"/>
        <v>517</v>
      </c>
      <c r="BD82" s="27">
        <f t="shared" si="176"/>
        <v>517</v>
      </c>
      <c r="BE82" s="27">
        <f t="shared" si="177"/>
        <v>517</v>
      </c>
      <c r="BF82" s="28"/>
      <c r="BG82" s="29">
        <f t="shared" si="180"/>
        <v>1</v>
      </c>
      <c r="BH82" s="29">
        <f t="shared" si="181"/>
        <v>1</v>
      </c>
      <c r="BI82" s="29">
        <f t="shared" si="182"/>
        <v>1</v>
      </c>
      <c r="BJ82" s="29">
        <f t="shared" si="183"/>
        <v>1</v>
      </c>
      <c r="BK82" s="29">
        <f t="shared" si="184"/>
        <v>1</v>
      </c>
      <c r="BL82" s="29"/>
      <c r="BM82" s="29">
        <f t="shared" si="185"/>
        <v>1</v>
      </c>
      <c r="BN82" s="29">
        <f t="shared" si="186"/>
        <v>1</v>
      </c>
      <c r="BO82" s="29">
        <f t="shared" si="187"/>
        <v>1</v>
      </c>
      <c r="BP82" s="29">
        <f t="shared" si="188"/>
        <v>1</v>
      </c>
      <c r="BQ82" s="29">
        <f t="shared" si="189"/>
        <v>1</v>
      </c>
      <c r="BR82" s="29"/>
      <c r="BS82" s="29">
        <f t="shared" si="190"/>
        <v>1</v>
      </c>
      <c r="BT82" s="29">
        <f t="shared" si="191"/>
        <v>1</v>
      </c>
      <c r="BU82" s="29">
        <f t="shared" si="192"/>
        <v>1</v>
      </c>
      <c r="BV82" s="29">
        <f t="shared" si="193"/>
        <v>1</v>
      </c>
      <c r="BW82" s="29">
        <f t="shared" si="194"/>
        <v>1</v>
      </c>
      <c r="BX82" s="29"/>
      <c r="BY82" s="29">
        <f t="shared" si="195"/>
        <v>1</v>
      </c>
      <c r="BZ82" s="29">
        <f t="shared" si="196"/>
        <v>1</v>
      </c>
      <c r="CA82" s="29">
        <f t="shared" si="197"/>
        <v>1</v>
      </c>
      <c r="CB82" s="29">
        <f t="shared" si="198"/>
        <v>1</v>
      </c>
      <c r="CC82" s="29">
        <f t="shared" si="199"/>
        <v>1</v>
      </c>
      <c r="CD82" s="29"/>
      <c r="CE82" s="29">
        <f t="shared" si="200"/>
        <v>1</v>
      </c>
      <c r="CF82" s="29">
        <f t="shared" si="201"/>
        <v>1</v>
      </c>
      <c r="CG82" s="29">
        <f t="shared" si="202"/>
        <v>1</v>
      </c>
      <c r="CH82" s="29">
        <f t="shared" si="203"/>
        <v>1</v>
      </c>
      <c r="CI82" s="29">
        <f t="shared" si="204"/>
        <v>1</v>
      </c>
      <c r="CJ82" s="29"/>
      <c r="CK82" s="29">
        <f t="shared" si="205"/>
        <v>1</v>
      </c>
      <c r="CL82" s="29">
        <f t="shared" si="206"/>
        <v>1</v>
      </c>
      <c r="CM82" s="29">
        <f t="shared" si="207"/>
        <v>1</v>
      </c>
      <c r="CN82" s="29">
        <f t="shared" si="208"/>
        <v>1</v>
      </c>
      <c r="CO82" s="29">
        <f t="shared" si="209"/>
        <v>1</v>
      </c>
    </row>
    <row r="83" spans="1:93" ht="18" customHeight="1" x14ac:dyDescent="0.25">
      <c r="A83" s="13" t="s">
        <v>13</v>
      </c>
      <c r="B83" s="13" t="s">
        <v>107</v>
      </c>
      <c r="C83" s="13" t="s">
        <v>22</v>
      </c>
      <c r="D83" s="13" t="s">
        <v>43</v>
      </c>
      <c r="E83" s="13" t="s">
        <v>108</v>
      </c>
      <c r="F83" s="13" t="s">
        <v>32</v>
      </c>
      <c r="G83" s="13" t="s">
        <v>109</v>
      </c>
      <c r="H83" s="13" t="s">
        <v>13</v>
      </c>
      <c r="I83" s="13" t="s">
        <v>14</v>
      </c>
      <c r="J83" s="14">
        <f>+'Select Tuition Changes'!Y88</f>
        <v>0</v>
      </c>
      <c r="K83" s="14">
        <f>+'Select Tuition Changes'!Z88</f>
        <v>0</v>
      </c>
      <c r="L83" s="14">
        <f>+'Select Tuition Changes'!AA88</f>
        <v>0</v>
      </c>
      <c r="M83" s="14">
        <f>+'Select Tuition Changes'!AB88</f>
        <v>0</v>
      </c>
      <c r="N83" s="14">
        <f>+'Select Tuition Changes'!AC88</f>
        <v>0</v>
      </c>
      <c r="O83" s="14"/>
      <c r="P83" s="19">
        <v>0.03</v>
      </c>
      <c r="Q83" s="24">
        <f>+'Select Tuition Changes'!AE88-'Tuition Calculations'!AL83</f>
        <v>15126</v>
      </c>
      <c r="R83" s="24">
        <f>+'Select Tuition Changes'!AF88-'Tuition Calculations'!AM83</f>
        <v>15126</v>
      </c>
      <c r="S83" s="24">
        <f>+'Select Tuition Changes'!AG88-'Tuition Calculations'!AN83</f>
        <v>15126</v>
      </c>
      <c r="T83" s="24">
        <f>+'Select Tuition Changes'!AH88-'Tuition Calculations'!AO83</f>
        <v>15126</v>
      </c>
      <c r="U83" s="24">
        <f>+'Select Tuition Changes'!AI88-'Tuition Calculations'!AP83</f>
        <v>15126</v>
      </c>
      <c r="V83" s="24">
        <f>+'Select Tuition Changes'!AJ88-'Tuition Calculations'!AQ83</f>
        <v>15126</v>
      </c>
      <c r="W83" s="24"/>
      <c r="X83" s="24">
        <f t="shared" ref="X83:AC83" si="246">+Q83</f>
        <v>15126</v>
      </c>
      <c r="Y83" s="24">
        <f t="shared" si="246"/>
        <v>15126</v>
      </c>
      <c r="Z83" s="24">
        <f t="shared" si="246"/>
        <v>15126</v>
      </c>
      <c r="AA83" s="24">
        <f t="shared" si="246"/>
        <v>15126</v>
      </c>
      <c r="AB83" s="24">
        <f t="shared" si="246"/>
        <v>15126</v>
      </c>
      <c r="AC83" s="24">
        <f t="shared" si="246"/>
        <v>15126</v>
      </c>
      <c r="AD83" s="24"/>
      <c r="AE83" s="24">
        <f t="shared" si="211"/>
        <v>0</v>
      </c>
      <c r="AF83" s="20">
        <f t="shared" si="215"/>
        <v>0</v>
      </c>
      <c r="AG83" s="20">
        <f t="shared" si="216"/>
        <v>0</v>
      </c>
      <c r="AH83" s="20">
        <f t="shared" si="217"/>
        <v>0</v>
      </c>
      <c r="AI83" s="20">
        <f t="shared" si="218"/>
        <v>0</v>
      </c>
      <c r="AJ83" s="20">
        <f t="shared" si="219"/>
        <v>0</v>
      </c>
      <c r="AL83" s="20">
        <f>ROUND($P83*'Select Tuition Changes'!AE88,0)</f>
        <v>468</v>
      </c>
      <c r="AM83" s="20">
        <f>ROUND($P83*'Select Tuition Changes'!AF88,0)</f>
        <v>468</v>
      </c>
      <c r="AN83" s="20">
        <f>ROUND($P83*'Select Tuition Changes'!AG88,0)</f>
        <v>468</v>
      </c>
      <c r="AO83" s="20">
        <f>ROUND($P83*'Select Tuition Changes'!AH88,0)</f>
        <v>468</v>
      </c>
      <c r="AP83" s="20">
        <f>ROUND($P83*'Select Tuition Changes'!AI88,0)</f>
        <v>468</v>
      </c>
      <c r="AQ83" s="20">
        <f>ROUND($P83*'Select Tuition Changes'!AJ88,0)</f>
        <v>468</v>
      </c>
      <c r="AS83" s="24">
        <f t="shared" ref="AS83:AX83" si="247">+AL83</f>
        <v>468</v>
      </c>
      <c r="AT83" s="24">
        <f t="shared" si="247"/>
        <v>468</v>
      </c>
      <c r="AU83" s="24">
        <f t="shared" si="247"/>
        <v>468</v>
      </c>
      <c r="AV83" s="24">
        <f t="shared" si="247"/>
        <v>468</v>
      </c>
      <c r="AW83" s="24">
        <f t="shared" si="247"/>
        <v>468</v>
      </c>
      <c r="AX83" s="24">
        <f t="shared" si="247"/>
        <v>468</v>
      </c>
      <c r="AZ83" s="24">
        <f t="shared" si="213"/>
        <v>0</v>
      </c>
      <c r="BA83" s="20">
        <f t="shared" si="173"/>
        <v>0</v>
      </c>
      <c r="BB83" s="20">
        <f t="shared" si="174"/>
        <v>0</v>
      </c>
      <c r="BC83" s="20">
        <f t="shared" si="175"/>
        <v>0</v>
      </c>
      <c r="BD83" s="20">
        <f t="shared" si="176"/>
        <v>0</v>
      </c>
      <c r="BE83" s="20">
        <f t="shared" si="177"/>
        <v>0</v>
      </c>
      <c r="BG83" s="26">
        <f t="shared" si="180"/>
        <v>1</v>
      </c>
      <c r="BH83" s="26">
        <f t="shared" si="181"/>
        <v>1</v>
      </c>
      <c r="BI83" s="26">
        <f t="shared" si="182"/>
        <v>1</v>
      </c>
      <c r="BJ83" s="26">
        <f t="shared" si="183"/>
        <v>1</v>
      </c>
      <c r="BK83" s="26">
        <f t="shared" si="184"/>
        <v>1</v>
      </c>
      <c r="BL83" s="26"/>
      <c r="BM83" s="26">
        <f t="shared" si="185"/>
        <v>1</v>
      </c>
      <c r="BN83" s="26">
        <f t="shared" si="186"/>
        <v>1</v>
      </c>
      <c r="BO83" s="26">
        <f t="shared" si="187"/>
        <v>1</v>
      </c>
      <c r="BP83" s="26">
        <f t="shared" si="188"/>
        <v>1</v>
      </c>
      <c r="BQ83" s="26">
        <f t="shared" si="189"/>
        <v>1</v>
      </c>
      <c r="BR83" s="26"/>
      <c r="BS83" s="26">
        <f t="shared" si="190"/>
        <v>0</v>
      </c>
      <c r="BT83" s="26">
        <f t="shared" si="191"/>
        <v>0</v>
      </c>
      <c r="BU83" s="26">
        <f t="shared" si="192"/>
        <v>0</v>
      </c>
      <c r="BV83" s="26">
        <f t="shared" si="193"/>
        <v>0</v>
      </c>
      <c r="BW83" s="26">
        <f t="shared" si="194"/>
        <v>0</v>
      </c>
      <c r="BX83" s="26"/>
      <c r="BY83" s="26">
        <f t="shared" si="195"/>
        <v>1</v>
      </c>
      <c r="BZ83" s="26">
        <f t="shared" si="196"/>
        <v>1</v>
      </c>
      <c r="CA83" s="26">
        <f t="shared" si="197"/>
        <v>1</v>
      </c>
      <c r="CB83" s="26">
        <f t="shared" si="198"/>
        <v>1</v>
      </c>
      <c r="CC83" s="26">
        <f t="shared" si="199"/>
        <v>1</v>
      </c>
      <c r="CD83" s="26"/>
      <c r="CE83" s="26">
        <f t="shared" si="200"/>
        <v>1</v>
      </c>
      <c r="CF83" s="26">
        <f t="shared" si="201"/>
        <v>1</v>
      </c>
      <c r="CG83" s="26">
        <f t="shared" si="202"/>
        <v>1</v>
      </c>
      <c r="CH83" s="26">
        <f t="shared" si="203"/>
        <v>1</v>
      </c>
      <c r="CI83" s="26">
        <f t="shared" si="204"/>
        <v>1</v>
      </c>
      <c r="CJ83" s="26"/>
      <c r="CK83" s="26">
        <f t="shared" si="205"/>
        <v>0</v>
      </c>
      <c r="CL83" s="26">
        <f t="shared" si="206"/>
        <v>0</v>
      </c>
      <c r="CM83" s="26">
        <f t="shared" si="207"/>
        <v>0</v>
      </c>
      <c r="CN83" s="26">
        <f t="shared" si="208"/>
        <v>0</v>
      </c>
      <c r="CO83" s="26">
        <f t="shared" si="209"/>
        <v>0</v>
      </c>
    </row>
    <row r="84" spans="1:93" ht="18" customHeight="1" x14ac:dyDescent="0.25">
      <c r="A84" s="13" t="s">
        <v>13</v>
      </c>
      <c r="B84" s="13" t="s">
        <v>107</v>
      </c>
      <c r="C84" s="13" t="s">
        <v>22</v>
      </c>
      <c r="D84" s="13" t="s">
        <v>43</v>
      </c>
      <c r="E84" s="13" t="s">
        <v>108</v>
      </c>
      <c r="F84" s="13" t="s">
        <v>32</v>
      </c>
      <c r="G84" s="13" t="s">
        <v>109</v>
      </c>
      <c r="H84" s="13" t="s">
        <v>15</v>
      </c>
      <c r="I84" s="13" t="s">
        <v>16</v>
      </c>
      <c r="J84" s="14">
        <f>+'Select Tuition Changes'!Y89</f>
        <v>0</v>
      </c>
      <c r="K84" s="14">
        <f>+'Select Tuition Changes'!Z89</f>
        <v>0</v>
      </c>
      <c r="L84" s="14">
        <f>+'Select Tuition Changes'!AA89</f>
        <v>0</v>
      </c>
      <c r="M84" s="14">
        <f>+'Select Tuition Changes'!AB89</f>
        <v>0</v>
      </c>
      <c r="N84" s="14">
        <f>+'Select Tuition Changes'!AC89</f>
        <v>0</v>
      </c>
      <c r="O84" s="14"/>
      <c r="P84" s="19">
        <v>3.5000000000000003E-2</v>
      </c>
      <c r="Q84" s="24">
        <f>+'Select Tuition Changes'!AE89-'Tuition Calculations'!AL84</f>
        <v>26863</v>
      </c>
      <c r="R84" s="24">
        <f>+'Select Tuition Changes'!AF89-'Tuition Calculations'!AM84</f>
        <v>26863</v>
      </c>
      <c r="S84" s="24">
        <f>+'Select Tuition Changes'!AG89-'Tuition Calculations'!AN84</f>
        <v>26863</v>
      </c>
      <c r="T84" s="24">
        <f>+'Select Tuition Changes'!AH89-'Tuition Calculations'!AO84</f>
        <v>26863</v>
      </c>
      <c r="U84" s="24">
        <f>+'Select Tuition Changes'!AI89-'Tuition Calculations'!AP84</f>
        <v>26863</v>
      </c>
      <c r="V84" s="24">
        <f>+'Select Tuition Changes'!AJ89-'Tuition Calculations'!AQ84</f>
        <v>26863</v>
      </c>
      <c r="W84" s="24"/>
      <c r="X84" s="24">
        <f t="shared" ref="X84:AC84" si="248">+Q83</f>
        <v>15126</v>
      </c>
      <c r="Y84" s="24">
        <f t="shared" si="248"/>
        <v>15126</v>
      </c>
      <c r="Z84" s="24">
        <f t="shared" si="248"/>
        <v>15126</v>
      </c>
      <c r="AA84" s="24">
        <f t="shared" si="248"/>
        <v>15126</v>
      </c>
      <c r="AB84" s="24">
        <f t="shared" si="248"/>
        <v>15126</v>
      </c>
      <c r="AC84" s="24">
        <f t="shared" si="248"/>
        <v>15126</v>
      </c>
      <c r="AD84" s="24"/>
      <c r="AE84" s="24">
        <f t="shared" si="211"/>
        <v>11737</v>
      </c>
      <c r="AF84" s="20">
        <f t="shared" si="215"/>
        <v>11737</v>
      </c>
      <c r="AG84" s="20">
        <f t="shared" si="216"/>
        <v>11737</v>
      </c>
      <c r="AH84" s="20">
        <f t="shared" si="217"/>
        <v>11737</v>
      </c>
      <c r="AI84" s="20">
        <f t="shared" si="218"/>
        <v>11737</v>
      </c>
      <c r="AJ84" s="20">
        <f t="shared" si="219"/>
        <v>11737</v>
      </c>
      <c r="AL84" s="20">
        <f>ROUND($P84*'Select Tuition Changes'!AE89,0)</f>
        <v>974</v>
      </c>
      <c r="AM84" s="20">
        <f>ROUND($P84*'Select Tuition Changes'!AF89,0)</f>
        <v>974</v>
      </c>
      <c r="AN84" s="20">
        <f>ROUND($P84*'Select Tuition Changes'!AG89,0)</f>
        <v>974</v>
      </c>
      <c r="AO84" s="20">
        <f>ROUND($P84*'Select Tuition Changes'!AH89,0)</f>
        <v>974</v>
      </c>
      <c r="AP84" s="20">
        <f>ROUND($P84*'Select Tuition Changes'!AI89,0)</f>
        <v>974</v>
      </c>
      <c r="AQ84" s="20">
        <f>ROUND($P84*'Select Tuition Changes'!AJ89,0)</f>
        <v>974</v>
      </c>
      <c r="AS84" s="24">
        <f t="shared" ref="AS84:AX84" si="249">+AL83</f>
        <v>468</v>
      </c>
      <c r="AT84" s="24">
        <f t="shared" si="249"/>
        <v>468</v>
      </c>
      <c r="AU84" s="24">
        <f t="shared" si="249"/>
        <v>468</v>
      </c>
      <c r="AV84" s="24">
        <f t="shared" si="249"/>
        <v>468</v>
      </c>
      <c r="AW84" s="24">
        <f t="shared" si="249"/>
        <v>468</v>
      </c>
      <c r="AX84" s="24">
        <f t="shared" si="249"/>
        <v>468</v>
      </c>
      <c r="AZ84" s="24">
        <f t="shared" si="213"/>
        <v>506</v>
      </c>
      <c r="BA84" s="20">
        <f t="shared" si="173"/>
        <v>506</v>
      </c>
      <c r="BB84" s="20">
        <f t="shared" si="174"/>
        <v>506</v>
      </c>
      <c r="BC84" s="20">
        <f t="shared" si="175"/>
        <v>506</v>
      </c>
      <c r="BD84" s="20">
        <f t="shared" si="176"/>
        <v>506</v>
      </c>
      <c r="BE84" s="20">
        <f t="shared" si="177"/>
        <v>506</v>
      </c>
      <c r="BG84" s="26">
        <f t="shared" si="180"/>
        <v>1</v>
      </c>
      <c r="BH84" s="26">
        <f t="shared" si="181"/>
        <v>1</v>
      </c>
      <c r="BI84" s="26">
        <f t="shared" si="182"/>
        <v>1</v>
      </c>
      <c r="BJ84" s="26">
        <f t="shared" si="183"/>
        <v>1</v>
      </c>
      <c r="BK84" s="26">
        <f t="shared" si="184"/>
        <v>1</v>
      </c>
      <c r="BL84" s="26"/>
      <c r="BM84" s="26">
        <f t="shared" si="185"/>
        <v>1</v>
      </c>
      <c r="BN84" s="26">
        <f t="shared" si="186"/>
        <v>1</v>
      </c>
      <c r="BO84" s="26">
        <f t="shared" si="187"/>
        <v>1</v>
      </c>
      <c r="BP84" s="26">
        <f t="shared" si="188"/>
        <v>1</v>
      </c>
      <c r="BQ84" s="26">
        <f t="shared" si="189"/>
        <v>1</v>
      </c>
      <c r="BR84" s="26"/>
      <c r="BS84" s="26">
        <f t="shared" si="190"/>
        <v>1</v>
      </c>
      <c r="BT84" s="26">
        <f t="shared" si="191"/>
        <v>1</v>
      </c>
      <c r="BU84" s="26">
        <f t="shared" si="192"/>
        <v>1</v>
      </c>
      <c r="BV84" s="26">
        <f t="shared" si="193"/>
        <v>1</v>
      </c>
      <c r="BW84" s="26">
        <f t="shared" si="194"/>
        <v>1</v>
      </c>
      <c r="BX84" s="26"/>
      <c r="BY84" s="26">
        <f t="shared" si="195"/>
        <v>1</v>
      </c>
      <c r="BZ84" s="26">
        <f t="shared" si="196"/>
        <v>1</v>
      </c>
      <c r="CA84" s="26">
        <f t="shared" si="197"/>
        <v>1</v>
      </c>
      <c r="CB84" s="26">
        <f t="shared" si="198"/>
        <v>1</v>
      </c>
      <c r="CC84" s="26">
        <f t="shared" si="199"/>
        <v>1</v>
      </c>
      <c r="CD84" s="26"/>
      <c r="CE84" s="26">
        <f t="shared" si="200"/>
        <v>1</v>
      </c>
      <c r="CF84" s="26">
        <f t="shared" si="201"/>
        <v>1</v>
      </c>
      <c r="CG84" s="26">
        <f t="shared" si="202"/>
        <v>1</v>
      </c>
      <c r="CH84" s="26">
        <f t="shared" si="203"/>
        <v>1</v>
      </c>
      <c r="CI84" s="26">
        <f t="shared" si="204"/>
        <v>1</v>
      </c>
      <c r="CJ84" s="26"/>
      <c r="CK84" s="26">
        <f t="shared" si="205"/>
        <v>1</v>
      </c>
      <c r="CL84" s="26">
        <f t="shared" si="206"/>
        <v>1</v>
      </c>
      <c r="CM84" s="26">
        <f t="shared" si="207"/>
        <v>1</v>
      </c>
      <c r="CN84" s="26">
        <f t="shared" si="208"/>
        <v>1</v>
      </c>
      <c r="CO84" s="26">
        <f t="shared" si="209"/>
        <v>1</v>
      </c>
    </row>
    <row r="85" spans="1:93" ht="18" customHeight="1" x14ac:dyDescent="0.25">
      <c r="A85" s="13" t="s">
        <v>13</v>
      </c>
      <c r="B85" s="13" t="s">
        <v>107</v>
      </c>
      <c r="C85" s="13" t="s">
        <v>27</v>
      </c>
      <c r="D85" s="13" t="s">
        <v>27</v>
      </c>
      <c r="E85" s="13" t="s">
        <v>69</v>
      </c>
      <c r="F85" s="13" t="s">
        <v>28</v>
      </c>
      <c r="G85" s="13" t="s">
        <v>70</v>
      </c>
      <c r="H85" s="13" t="s">
        <v>13</v>
      </c>
      <c r="I85" s="13" t="s">
        <v>14</v>
      </c>
      <c r="J85" s="14">
        <f>+'Select Tuition Changes'!Y91</f>
        <v>0</v>
      </c>
      <c r="K85" s="14">
        <f>+'Select Tuition Changes'!Z91</f>
        <v>0</v>
      </c>
      <c r="L85" s="14">
        <f>+'Select Tuition Changes'!AA91</f>
        <v>0</v>
      </c>
      <c r="M85" s="14">
        <f>+'Select Tuition Changes'!AB91</f>
        <v>0</v>
      </c>
      <c r="N85" s="14">
        <f>+'Select Tuition Changes'!AC91</f>
        <v>0</v>
      </c>
      <c r="O85" s="14"/>
      <c r="P85" s="19">
        <v>0.03</v>
      </c>
      <c r="Q85" s="24">
        <f>+'Select Tuition Changes'!AE91-'Tuition Calculations'!AL85</f>
        <v>21918</v>
      </c>
      <c r="R85" s="24">
        <f>+'Select Tuition Changes'!AF91-'Tuition Calculations'!AM85</f>
        <v>21918</v>
      </c>
      <c r="S85" s="24">
        <f>+'Select Tuition Changes'!AG91-'Tuition Calculations'!AN85</f>
        <v>21918</v>
      </c>
      <c r="T85" s="24">
        <f>+'Select Tuition Changes'!AH91-'Tuition Calculations'!AO85</f>
        <v>21918</v>
      </c>
      <c r="U85" s="24">
        <f>+'Select Tuition Changes'!AI91-'Tuition Calculations'!AP85</f>
        <v>21918</v>
      </c>
      <c r="V85" s="24">
        <f>+'Select Tuition Changes'!AJ91-'Tuition Calculations'!AQ85</f>
        <v>21918</v>
      </c>
      <c r="W85" s="24"/>
      <c r="X85" s="24">
        <f t="shared" ref="X85:AC85" si="250">+Q85</f>
        <v>21918</v>
      </c>
      <c r="Y85" s="24">
        <f t="shared" si="250"/>
        <v>21918</v>
      </c>
      <c r="Z85" s="24">
        <f t="shared" si="250"/>
        <v>21918</v>
      </c>
      <c r="AA85" s="24">
        <f t="shared" si="250"/>
        <v>21918</v>
      </c>
      <c r="AB85" s="24">
        <f t="shared" si="250"/>
        <v>21918</v>
      </c>
      <c r="AC85" s="24">
        <f t="shared" si="250"/>
        <v>21918</v>
      </c>
      <c r="AD85" s="24"/>
      <c r="AE85" s="24">
        <f t="shared" si="211"/>
        <v>0</v>
      </c>
      <c r="AF85" s="20">
        <f t="shared" si="215"/>
        <v>0</v>
      </c>
      <c r="AG85" s="20">
        <f t="shared" si="216"/>
        <v>0</v>
      </c>
      <c r="AH85" s="20">
        <f t="shared" si="217"/>
        <v>0</v>
      </c>
      <c r="AI85" s="20">
        <f t="shared" si="218"/>
        <v>0</v>
      </c>
      <c r="AJ85" s="20">
        <f t="shared" si="219"/>
        <v>0</v>
      </c>
      <c r="AL85" s="20">
        <f>ROUND($P85*'Select Tuition Changes'!AE91,0)</f>
        <v>678</v>
      </c>
      <c r="AM85" s="20">
        <f>ROUND($P85*'Select Tuition Changes'!AF91,0)</f>
        <v>678</v>
      </c>
      <c r="AN85" s="20">
        <f>ROUND($P85*'Select Tuition Changes'!AG91,0)</f>
        <v>678</v>
      </c>
      <c r="AO85" s="20">
        <f>ROUND($P85*'Select Tuition Changes'!AH91,0)</f>
        <v>678</v>
      </c>
      <c r="AP85" s="20">
        <f>ROUND($P85*'Select Tuition Changes'!AI91,0)</f>
        <v>678</v>
      </c>
      <c r="AQ85" s="20">
        <f>ROUND($P85*'Select Tuition Changes'!AJ91,0)</f>
        <v>678</v>
      </c>
      <c r="AS85" s="24">
        <f t="shared" ref="AS85:AX85" si="251">+AL85</f>
        <v>678</v>
      </c>
      <c r="AT85" s="24">
        <f t="shared" si="251"/>
        <v>678</v>
      </c>
      <c r="AU85" s="24">
        <f t="shared" si="251"/>
        <v>678</v>
      </c>
      <c r="AV85" s="24">
        <f t="shared" si="251"/>
        <v>678</v>
      </c>
      <c r="AW85" s="24">
        <f t="shared" si="251"/>
        <v>678</v>
      </c>
      <c r="AX85" s="24">
        <f t="shared" si="251"/>
        <v>678</v>
      </c>
      <c r="AZ85" s="24">
        <f t="shared" si="213"/>
        <v>0</v>
      </c>
      <c r="BA85" s="20">
        <f t="shared" si="173"/>
        <v>0</v>
      </c>
      <c r="BB85" s="20">
        <f t="shared" si="174"/>
        <v>0</v>
      </c>
      <c r="BC85" s="20">
        <f t="shared" si="175"/>
        <v>0</v>
      </c>
      <c r="BD85" s="20">
        <f t="shared" si="176"/>
        <v>0</v>
      </c>
      <c r="BE85" s="20">
        <f t="shared" si="177"/>
        <v>0</v>
      </c>
      <c r="BG85" s="26">
        <f t="shared" si="180"/>
        <v>1</v>
      </c>
      <c r="BH85" s="26">
        <f t="shared" si="181"/>
        <v>1</v>
      </c>
      <c r="BI85" s="26">
        <f t="shared" si="182"/>
        <v>1</v>
      </c>
      <c r="BJ85" s="26">
        <f t="shared" si="183"/>
        <v>1</v>
      </c>
      <c r="BK85" s="26">
        <f t="shared" si="184"/>
        <v>1</v>
      </c>
      <c r="BL85" s="26"/>
      <c r="BM85" s="26">
        <f t="shared" si="185"/>
        <v>1</v>
      </c>
      <c r="BN85" s="26">
        <f t="shared" si="186"/>
        <v>1</v>
      </c>
      <c r="BO85" s="26">
        <f t="shared" si="187"/>
        <v>1</v>
      </c>
      <c r="BP85" s="26">
        <f t="shared" si="188"/>
        <v>1</v>
      </c>
      <c r="BQ85" s="26">
        <f t="shared" si="189"/>
        <v>1</v>
      </c>
      <c r="BR85" s="26"/>
      <c r="BS85" s="26">
        <f t="shared" si="190"/>
        <v>0</v>
      </c>
      <c r="BT85" s="26">
        <f t="shared" si="191"/>
        <v>0</v>
      </c>
      <c r="BU85" s="26">
        <f t="shared" si="192"/>
        <v>0</v>
      </c>
      <c r="BV85" s="26">
        <f t="shared" si="193"/>
        <v>0</v>
      </c>
      <c r="BW85" s="26">
        <f t="shared" si="194"/>
        <v>0</v>
      </c>
      <c r="BX85" s="26"/>
      <c r="BY85" s="26">
        <f t="shared" si="195"/>
        <v>1</v>
      </c>
      <c r="BZ85" s="26">
        <f t="shared" si="196"/>
        <v>1</v>
      </c>
      <c r="CA85" s="26">
        <f t="shared" si="197"/>
        <v>1</v>
      </c>
      <c r="CB85" s="26">
        <f t="shared" si="198"/>
        <v>1</v>
      </c>
      <c r="CC85" s="26">
        <f t="shared" si="199"/>
        <v>1</v>
      </c>
      <c r="CD85" s="26"/>
      <c r="CE85" s="26">
        <f t="shared" si="200"/>
        <v>1</v>
      </c>
      <c r="CF85" s="26">
        <f t="shared" si="201"/>
        <v>1</v>
      </c>
      <c r="CG85" s="26">
        <f t="shared" si="202"/>
        <v>1</v>
      </c>
      <c r="CH85" s="26">
        <f t="shared" si="203"/>
        <v>1</v>
      </c>
      <c r="CI85" s="26">
        <f t="shared" si="204"/>
        <v>1</v>
      </c>
      <c r="CJ85" s="26"/>
      <c r="CK85" s="26">
        <f t="shared" si="205"/>
        <v>0</v>
      </c>
      <c r="CL85" s="26">
        <f t="shared" si="206"/>
        <v>0</v>
      </c>
      <c r="CM85" s="26">
        <f t="shared" si="207"/>
        <v>0</v>
      </c>
      <c r="CN85" s="26">
        <f t="shared" si="208"/>
        <v>0</v>
      </c>
      <c r="CO85" s="26">
        <f t="shared" si="209"/>
        <v>0</v>
      </c>
    </row>
    <row r="86" spans="1:93" ht="18" customHeight="1" x14ac:dyDescent="0.25">
      <c r="A86" s="13" t="s">
        <v>13</v>
      </c>
      <c r="B86" s="13" t="s">
        <v>107</v>
      </c>
      <c r="C86" s="13" t="s">
        <v>27</v>
      </c>
      <c r="D86" s="13" t="s">
        <v>27</v>
      </c>
      <c r="E86" s="13" t="s">
        <v>69</v>
      </c>
      <c r="F86" s="13" t="s">
        <v>28</v>
      </c>
      <c r="G86" s="13" t="s">
        <v>70</v>
      </c>
      <c r="H86" s="13" t="s">
        <v>15</v>
      </c>
      <c r="I86" s="13" t="s">
        <v>16</v>
      </c>
      <c r="J86" s="14">
        <f>+'Select Tuition Changes'!Y92</f>
        <v>0</v>
      </c>
      <c r="K86" s="14">
        <f>+'Select Tuition Changes'!Z92</f>
        <v>0</v>
      </c>
      <c r="L86" s="14">
        <f>+'Select Tuition Changes'!AA92</f>
        <v>0</v>
      </c>
      <c r="M86" s="14">
        <f>+'Select Tuition Changes'!AB92</f>
        <v>0</v>
      </c>
      <c r="N86" s="14">
        <f>+'Select Tuition Changes'!AC92</f>
        <v>0</v>
      </c>
      <c r="O86" s="14"/>
      <c r="P86" s="19">
        <v>3.5000000000000003E-2</v>
      </c>
      <c r="Q86" s="24">
        <f>+'Select Tuition Changes'!AE92-'Tuition Calculations'!AL86</f>
        <v>27337</v>
      </c>
      <c r="R86" s="24">
        <f>+'Select Tuition Changes'!AF92-'Tuition Calculations'!AM86</f>
        <v>27337</v>
      </c>
      <c r="S86" s="24">
        <f>+'Select Tuition Changes'!AG92-'Tuition Calculations'!AN86</f>
        <v>27337</v>
      </c>
      <c r="T86" s="24">
        <f>+'Select Tuition Changes'!AH92-'Tuition Calculations'!AO86</f>
        <v>27337</v>
      </c>
      <c r="U86" s="24">
        <f>+'Select Tuition Changes'!AI92-'Tuition Calculations'!AP86</f>
        <v>27337</v>
      </c>
      <c r="V86" s="24">
        <f>+'Select Tuition Changes'!AJ92-'Tuition Calculations'!AQ86</f>
        <v>27337</v>
      </c>
      <c r="W86" s="24"/>
      <c r="X86" s="24">
        <f t="shared" ref="X86:AC86" si="252">+Q85</f>
        <v>21918</v>
      </c>
      <c r="Y86" s="24">
        <f t="shared" si="252"/>
        <v>21918</v>
      </c>
      <c r="Z86" s="24">
        <f t="shared" si="252"/>
        <v>21918</v>
      </c>
      <c r="AA86" s="24">
        <f t="shared" si="252"/>
        <v>21918</v>
      </c>
      <c r="AB86" s="24">
        <f t="shared" si="252"/>
        <v>21918</v>
      </c>
      <c r="AC86" s="24">
        <f t="shared" si="252"/>
        <v>21918</v>
      </c>
      <c r="AD86" s="24"/>
      <c r="AE86" s="24">
        <f t="shared" si="211"/>
        <v>5419</v>
      </c>
      <c r="AF86" s="20">
        <f t="shared" si="215"/>
        <v>5419</v>
      </c>
      <c r="AG86" s="20">
        <f t="shared" si="216"/>
        <v>5419</v>
      </c>
      <c r="AH86" s="20">
        <f t="shared" si="217"/>
        <v>5419</v>
      </c>
      <c r="AI86" s="20">
        <f t="shared" si="218"/>
        <v>5419</v>
      </c>
      <c r="AJ86" s="20">
        <f t="shared" si="219"/>
        <v>5419</v>
      </c>
      <c r="AL86" s="20">
        <f>ROUND($P86*'Select Tuition Changes'!AE92,0)</f>
        <v>992</v>
      </c>
      <c r="AM86" s="20">
        <f>ROUND($P86*'Select Tuition Changes'!AF92,0)</f>
        <v>992</v>
      </c>
      <c r="AN86" s="20">
        <f>ROUND($P86*'Select Tuition Changes'!AG92,0)</f>
        <v>992</v>
      </c>
      <c r="AO86" s="20">
        <f>ROUND($P86*'Select Tuition Changes'!AH92,0)</f>
        <v>992</v>
      </c>
      <c r="AP86" s="20">
        <f>ROUND($P86*'Select Tuition Changes'!AI92,0)</f>
        <v>992</v>
      </c>
      <c r="AQ86" s="20">
        <f>ROUND($P86*'Select Tuition Changes'!AJ92,0)</f>
        <v>992</v>
      </c>
      <c r="AS86" s="24">
        <f t="shared" ref="AS86:AX86" si="253">+AL85</f>
        <v>678</v>
      </c>
      <c r="AT86" s="24">
        <f t="shared" si="253"/>
        <v>678</v>
      </c>
      <c r="AU86" s="24">
        <f t="shared" si="253"/>
        <v>678</v>
      </c>
      <c r="AV86" s="24">
        <f t="shared" si="253"/>
        <v>678</v>
      </c>
      <c r="AW86" s="24">
        <f t="shared" si="253"/>
        <v>678</v>
      </c>
      <c r="AX86" s="24">
        <f t="shared" si="253"/>
        <v>678</v>
      </c>
      <c r="AZ86" s="24">
        <f t="shared" si="213"/>
        <v>314</v>
      </c>
      <c r="BA86" s="20">
        <f t="shared" si="173"/>
        <v>314</v>
      </c>
      <c r="BB86" s="20">
        <f t="shared" si="174"/>
        <v>314</v>
      </c>
      <c r="BC86" s="20">
        <f t="shared" si="175"/>
        <v>314</v>
      </c>
      <c r="BD86" s="20">
        <f t="shared" si="176"/>
        <v>314</v>
      </c>
      <c r="BE86" s="20">
        <f t="shared" si="177"/>
        <v>314</v>
      </c>
      <c r="BG86" s="26">
        <f t="shared" si="180"/>
        <v>1</v>
      </c>
      <c r="BH86" s="26">
        <f t="shared" si="181"/>
        <v>1</v>
      </c>
      <c r="BI86" s="26">
        <f t="shared" si="182"/>
        <v>1</v>
      </c>
      <c r="BJ86" s="26">
        <f t="shared" si="183"/>
        <v>1</v>
      </c>
      <c r="BK86" s="26">
        <f t="shared" si="184"/>
        <v>1</v>
      </c>
      <c r="BL86" s="26"/>
      <c r="BM86" s="26">
        <f t="shared" si="185"/>
        <v>1</v>
      </c>
      <c r="BN86" s="26">
        <f t="shared" si="186"/>
        <v>1</v>
      </c>
      <c r="BO86" s="26">
        <f t="shared" si="187"/>
        <v>1</v>
      </c>
      <c r="BP86" s="26">
        <f t="shared" si="188"/>
        <v>1</v>
      </c>
      <c r="BQ86" s="26">
        <f t="shared" si="189"/>
        <v>1</v>
      </c>
      <c r="BR86" s="26"/>
      <c r="BS86" s="26">
        <f t="shared" si="190"/>
        <v>1</v>
      </c>
      <c r="BT86" s="26">
        <f t="shared" si="191"/>
        <v>1</v>
      </c>
      <c r="BU86" s="26">
        <f t="shared" si="192"/>
        <v>1</v>
      </c>
      <c r="BV86" s="26">
        <f t="shared" si="193"/>
        <v>1</v>
      </c>
      <c r="BW86" s="26">
        <f t="shared" si="194"/>
        <v>1</v>
      </c>
      <c r="BX86" s="26"/>
      <c r="BY86" s="26">
        <f t="shared" si="195"/>
        <v>1</v>
      </c>
      <c r="BZ86" s="26">
        <f t="shared" si="196"/>
        <v>1</v>
      </c>
      <c r="CA86" s="26">
        <f t="shared" si="197"/>
        <v>1</v>
      </c>
      <c r="CB86" s="26">
        <f t="shared" si="198"/>
        <v>1</v>
      </c>
      <c r="CC86" s="26">
        <f t="shared" si="199"/>
        <v>1</v>
      </c>
      <c r="CD86" s="26"/>
      <c r="CE86" s="26">
        <f t="shared" si="200"/>
        <v>1</v>
      </c>
      <c r="CF86" s="26">
        <f t="shared" si="201"/>
        <v>1</v>
      </c>
      <c r="CG86" s="26">
        <f t="shared" si="202"/>
        <v>1</v>
      </c>
      <c r="CH86" s="26">
        <f t="shared" si="203"/>
        <v>1</v>
      </c>
      <c r="CI86" s="26">
        <f t="shared" si="204"/>
        <v>1</v>
      </c>
      <c r="CJ86" s="26"/>
      <c r="CK86" s="26">
        <f t="shared" si="205"/>
        <v>1</v>
      </c>
      <c r="CL86" s="26">
        <f t="shared" si="206"/>
        <v>1</v>
      </c>
      <c r="CM86" s="26">
        <f t="shared" si="207"/>
        <v>1</v>
      </c>
      <c r="CN86" s="26">
        <f t="shared" si="208"/>
        <v>1</v>
      </c>
      <c r="CO86" s="26">
        <f t="shared" si="209"/>
        <v>1</v>
      </c>
    </row>
    <row r="87" spans="1:93" ht="18" customHeight="1" x14ac:dyDescent="0.25">
      <c r="A87" s="13" t="s">
        <v>13</v>
      </c>
      <c r="B87" s="13" t="s">
        <v>107</v>
      </c>
      <c r="C87" s="13" t="s">
        <v>27</v>
      </c>
      <c r="D87" s="13" t="s">
        <v>27</v>
      </c>
      <c r="E87" s="13" t="s">
        <v>69</v>
      </c>
      <c r="F87" s="13" t="s">
        <v>43</v>
      </c>
      <c r="G87" s="13" t="s">
        <v>71</v>
      </c>
      <c r="H87" s="13" t="s">
        <v>13</v>
      </c>
      <c r="I87" s="13" t="s">
        <v>14</v>
      </c>
      <c r="J87" s="14">
        <f>+'Select Tuition Changes'!Y93</f>
        <v>0</v>
      </c>
      <c r="K87" s="14">
        <f>+'Select Tuition Changes'!Z93</f>
        <v>0</v>
      </c>
      <c r="L87" s="14">
        <f>+'Select Tuition Changes'!AA93</f>
        <v>0</v>
      </c>
      <c r="M87" s="14">
        <f>+'Select Tuition Changes'!AB93</f>
        <v>0</v>
      </c>
      <c r="N87" s="14">
        <f>+'Select Tuition Changes'!AC93</f>
        <v>0</v>
      </c>
      <c r="O87" s="14"/>
      <c r="P87" s="19">
        <v>0.03</v>
      </c>
      <c r="Q87" s="24">
        <f>+'Select Tuition Changes'!AE93-'Tuition Calculations'!AL87</f>
        <v>21700</v>
      </c>
      <c r="R87" s="24">
        <f>+'Select Tuition Changes'!AF93-'Tuition Calculations'!AM87</f>
        <v>21700</v>
      </c>
      <c r="S87" s="24">
        <f>+'Select Tuition Changes'!AG93-'Tuition Calculations'!AN87</f>
        <v>21700</v>
      </c>
      <c r="T87" s="24">
        <f>+'Select Tuition Changes'!AH93-'Tuition Calculations'!AO87</f>
        <v>21700</v>
      </c>
      <c r="U87" s="24">
        <f>+'Select Tuition Changes'!AI93-'Tuition Calculations'!AP87</f>
        <v>21700</v>
      </c>
      <c r="V87" s="24">
        <f>+'Select Tuition Changes'!AJ93-'Tuition Calculations'!AQ87</f>
        <v>21700</v>
      </c>
      <c r="W87" s="24"/>
      <c r="X87" s="24">
        <f t="shared" ref="X87:AC87" si="254">+Q87</f>
        <v>21700</v>
      </c>
      <c r="Y87" s="24">
        <f t="shared" si="254"/>
        <v>21700</v>
      </c>
      <c r="Z87" s="24">
        <f t="shared" si="254"/>
        <v>21700</v>
      </c>
      <c r="AA87" s="24">
        <f t="shared" si="254"/>
        <v>21700</v>
      </c>
      <c r="AB87" s="24">
        <f t="shared" si="254"/>
        <v>21700</v>
      </c>
      <c r="AC87" s="24">
        <f t="shared" si="254"/>
        <v>21700</v>
      </c>
      <c r="AD87" s="24"/>
      <c r="AE87" s="24">
        <f t="shared" si="211"/>
        <v>0</v>
      </c>
      <c r="AF87" s="20">
        <f t="shared" si="215"/>
        <v>0</v>
      </c>
      <c r="AG87" s="20">
        <f t="shared" si="216"/>
        <v>0</v>
      </c>
      <c r="AH87" s="20">
        <f t="shared" si="217"/>
        <v>0</v>
      </c>
      <c r="AI87" s="20">
        <f t="shared" si="218"/>
        <v>0</v>
      </c>
      <c r="AJ87" s="20">
        <f t="shared" si="219"/>
        <v>0</v>
      </c>
      <c r="AL87" s="20">
        <f>ROUND($P87*'Select Tuition Changes'!AE93,0)</f>
        <v>671</v>
      </c>
      <c r="AM87" s="20">
        <f>ROUND($P87*'Select Tuition Changes'!AF93,0)</f>
        <v>671</v>
      </c>
      <c r="AN87" s="20">
        <f>ROUND($P87*'Select Tuition Changes'!AG93,0)</f>
        <v>671</v>
      </c>
      <c r="AO87" s="20">
        <f>ROUND($P87*'Select Tuition Changes'!AH93,0)</f>
        <v>671</v>
      </c>
      <c r="AP87" s="20">
        <f>ROUND($P87*'Select Tuition Changes'!AI93,0)</f>
        <v>671</v>
      </c>
      <c r="AQ87" s="20">
        <f>ROUND($P87*'Select Tuition Changes'!AJ93,0)</f>
        <v>671</v>
      </c>
      <c r="AS87" s="24">
        <f t="shared" ref="AS87:AX87" si="255">+AL87</f>
        <v>671</v>
      </c>
      <c r="AT87" s="24">
        <f t="shared" si="255"/>
        <v>671</v>
      </c>
      <c r="AU87" s="24">
        <f t="shared" si="255"/>
        <v>671</v>
      </c>
      <c r="AV87" s="24">
        <f t="shared" si="255"/>
        <v>671</v>
      </c>
      <c r="AW87" s="24">
        <f t="shared" si="255"/>
        <v>671</v>
      </c>
      <c r="AX87" s="24">
        <f t="shared" si="255"/>
        <v>671</v>
      </c>
      <c r="AZ87" s="24">
        <f t="shared" si="213"/>
        <v>0</v>
      </c>
      <c r="BA87" s="20">
        <f t="shared" si="173"/>
        <v>0</v>
      </c>
      <c r="BB87" s="20">
        <f t="shared" si="174"/>
        <v>0</v>
      </c>
      <c r="BC87" s="20">
        <f t="shared" si="175"/>
        <v>0</v>
      </c>
      <c r="BD87" s="20">
        <f t="shared" si="176"/>
        <v>0</v>
      </c>
      <c r="BE87" s="20">
        <f t="shared" si="177"/>
        <v>0</v>
      </c>
      <c r="BG87" s="26">
        <f t="shared" si="180"/>
        <v>1</v>
      </c>
      <c r="BH87" s="26">
        <f t="shared" si="181"/>
        <v>1</v>
      </c>
      <c r="BI87" s="26">
        <f t="shared" si="182"/>
        <v>1</v>
      </c>
      <c r="BJ87" s="26">
        <f t="shared" si="183"/>
        <v>1</v>
      </c>
      <c r="BK87" s="26">
        <f t="shared" si="184"/>
        <v>1</v>
      </c>
      <c r="BL87" s="26"/>
      <c r="BM87" s="26">
        <f t="shared" si="185"/>
        <v>1</v>
      </c>
      <c r="BN87" s="26">
        <f t="shared" si="186"/>
        <v>1</v>
      </c>
      <c r="BO87" s="26">
        <f t="shared" si="187"/>
        <v>1</v>
      </c>
      <c r="BP87" s="26">
        <f t="shared" si="188"/>
        <v>1</v>
      </c>
      <c r="BQ87" s="26">
        <f t="shared" si="189"/>
        <v>1</v>
      </c>
      <c r="BR87" s="26"/>
      <c r="BS87" s="26">
        <f t="shared" si="190"/>
        <v>0</v>
      </c>
      <c r="BT87" s="26">
        <f t="shared" si="191"/>
        <v>0</v>
      </c>
      <c r="BU87" s="26">
        <f t="shared" si="192"/>
        <v>0</v>
      </c>
      <c r="BV87" s="26">
        <f t="shared" si="193"/>
        <v>0</v>
      </c>
      <c r="BW87" s="26">
        <f t="shared" si="194"/>
        <v>0</v>
      </c>
      <c r="BX87" s="26"/>
      <c r="BY87" s="26">
        <f t="shared" si="195"/>
        <v>1</v>
      </c>
      <c r="BZ87" s="26">
        <f t="shared" si="196"/>
        <v>1</v>
      </c>
      <c r="CA87" s="26">
        <f t="shared" si="197"/>
        <v>1</v>
      </c>
      <c r="CB87" s="26">
        <f t="shared" si="198"/>
        <v>1</v>
      </c>
      <c r="CC87" s="26">
        <f t="shared" si="199"/>
        <v>1</v>
      </c>
      <c r="CD87" s="26"/>
      <c r="CE87" s="26">
        <f t="shared" si="200"/>
        <v>1</v>
      </c>
      <c r="CF87" s="26">
        <f t="shared" si="201"/>
        <v>1</v>
      </c>
      <c r="CG87" s="26">
        <f t="shared" si="202"/>
        <v>1</v>
      </c>
      <c r="CH87" s="26">
        <f t="shared" si="203"/>
        <v>1</v>
      </c>
      <c r="CI87" s="26">
        <f t="shared" si="204"/>
        <v>1</v>
      </c>
      <c r="CJ87" s="26"/>
      <c r="CK87" s="26">
        <f t="shared" si="205"/>
        <v>0</v>
      </c>
      <c r="CL87" s="26">
        <f t="shared" si="206"/>
        <v>0</v>
      </c>
      <c r="CM87" s="26">
        <f t="shared" si="207"/>
        <v>0</v>
      </c>
      <c r="CN87" s="26">
        <f t="shared" si="208"/>
        <v>0</v>
      </c>
      <c r="CO87" s="26">
        <f t="shared" si="209"/>
        <v>0</v>
      </c>
    </row>
    <row r="88" spans="1:93" ht="18" customHeight="1" x14ac:dyDescent="0.25">
      <c r="A88" s="13" t="s">
        <v>13</v>
      </c>
      <c r="B88" s="13" t="s">
        <v>107</v>
      </c>
      <c r="C88" s="13" t="s">
        <v>27</v>
      </c>
      <c r="D88" s="13" t="s">
        <v>27</v>
      </c>
      <c r="E88" s="13" t="s">
        <v>69</v>
      </c>
      <c r="F88" s="13" t="s">
        <v>43</v>
      </c>
      <c r="G88" s="13" t="s">
        <v>71</v>
      </c>
      <c r="H88" s="13" t="s">
        <v>15</v>
      </c>
      <c r="I88" s="13" t="s">
        <v>16</v>
      </c>
      <c r="J88" s="14">
        <f>+'Select Tuition Changes'!Y94</f>
        <v>0</v>
      </c>
      <c r="K88" s="14">
        <f>+'Select Tuition Changes'!Z94</f>
        <v>0</v>
      </c>
      <c r="L88" s="14">
        <f>+'Select Tuition Changes'!AA94</f>
        <v>0</v>
      </c>
      <c r="M88" s="14">
        <f>+'Select Tuition Changes'!AB94</f>
        <v>0</v>
      </c>
      <c r="N88" s="14">
        <f>+'Select Tuition Changes'!AC94</f>
        <v>0</v>
      </c>
      <c r="O88" s="14"/>
      <c r="P88" s="19">
        <v>3.5000000000000003E-2</v>
      </c>
      <c r="Q88" s="24">
        <f>+'Select Tuition Changes'!AE94-'Tuition Calculations'!AL88</f>
        <v>27337</v>
      </c>
      <c r="R88" s="24">
        <f>+'Select Tuition Changes'!AF94-'Tuition Calculations'!AM88</f>
        <v>27337</v>
      </c>
      <c r="S88" s="24">
        <f>+'Select Tuition Changes'!AG94-'Tuition Calculations'!AN88</f>
        <v>27337</v>
      </c>
      <c r="T88" s="24">
        <f>+'Select Tuition Changes'!AH94-'Tuition Calculations'!AO88</f>
        <v>27337</v>
      </c>
      <c r="U88" s="24">
        <f>+'Select Tuition Changes'!AI94-'Tuition Calculations'!AP88</f>
        <v>27337</v>
      </c>
      <c r="V88" s="24">
        <f>+'Select Tuition Changes'!AJ94-'Tuition Calculations'!AQ88</f>
        <v>27337</v>
      </c>
      <c r="W88" s="24"/>
      <c r="X88" s="24">
        <f t="shared" ref="X88:AC88" si="256">+Q87</f>
        <v>21700</v>
      </c>
      <c r="Y88" s="24">
        <f t="shared" si="256"/>
        <v>21700</v>
      </c>
      <c r="Z88" s="24">
        <f t="shared" si="256"/>
        <v>21700</v>
      </c>
      <c r="AA88" s="24">
        <f t="shared" si="256"/>
        <v>21700</v>
      </c>
      <c r="AB88" s="24">
        <f t="shared" si="256"/>
        <v>21700</v>
      </c>
      <c r="AC88" s="24">
        <f t="shared" si="256"/>
        <v>21700</v>
      </c>
      <c r="AD88" s="24"/>
      <c r="AE88" s="24">
        <f t="shared" si="211"/>
        <v>5637</v>
      </c>
      <c r="AF88" s="20">
        <f t="shared" si="215"/>
        <v>5637</v>
      </c>
      <c r="AG88" s="20">
        <f t="shared" si="216"/>
        <v>5637</v>
      </c>
      <c r="AH88" s="20">
        <f t="shared" si="217"/>
        <v>5637</v>
      </c>
      <c r="AI88" s="20">
        <f t="shared" si="218"/>
        <v>5637</v>
      </c>
      <c r="AJ88" s="20">
        <f t="shared" si="219"/>
        <v>5637</v>
      </c>
      <c r="AL88" s="20">
        <f>ROUND($P88*'Select Tuition Changes'!AE94,0)</f>
        <v>992</v>
      </c>
      <c r="AM88" s="20">
        <f>ROUND($P88*'Select Tuition Changes'!AF94,0)</f>
        <v>992</v>
      </c>
      <c r="AN88" s="20">
        <f>ROUND($P88*'Select Tuition Changes'!AG94,0)</f>
        <v>992</v>
      </c>
      <c r="AO88" s="20">
        <f>ROUND($P88*'Select Tuition Changes'!AH94,0)</f>
        <v>992</v>
      </c>
      <c r="AP88" s="20">
        <f>ROUND($P88*'Select Tuition Changes'!AI94,0)</f>
        <v>992</v>
      </c>
      <c r="AQ88" s="20">
        <f>ROUND($P88*'Select Tuition Changes'!AJ94,0)</f>
        <v>992</v>
      </c>
      <c r="AS88" s="24">
        <f t="shared" ref="AS88:AX88" si="257">+AL87</f>
        <v>671</v>
      </c>
      <c r="AT88" s="24">
        <f t="shared" si="257"/>
        <v>671</v>
      </c>
      <c r="AU88" s="24">
        <f t="shared" si="257"/>
        <v>671</v>
      </c>
      <c r="AV88" s="24">
        <f t="shared" si="257"/>
        <v>671</v>
      </c>
      <c r="AW88" s="24">
        <f t="shared" si="257"/>
        <v>671</v>
      </c>
      <c r="AX88" s="24">
        <f t="shared" si="257"/>
        <v>671</v>
      </c>
      <c r="AZ88" s="24">
        <f t="shared" si="213"/>
        <v>321</v>
      </c>
      <c r="BA88" s="20">
        <f t="shared" si="173"/>
        <v>321</v>
      </c>
      <c r="BB88" s="20">
        <f t="shared" si="174"/>
        <v>321</v>
      </c>
      <c r="BC88" s="20">
        <f t="shared" si="175"/>
        <v>321</v>
      </c>
      <c r="BD88" s="20">
        <f t="shared" si="176"/>
        <v>321</v>
      </c>
      <c r="BE88" s="20">
        <f t="shared" si="177"/>
        <v>321</v>
      </c>
      <c r="BG88" s="26">
        <f t="shared" si="180"/>
        <v>1</v>
      </c>
      <c r="BH88" s="26">
        <f t="shared" si="181"/>
        <v>1</v>
      </c>
      <c r="BI88" s="26">
        <f t="shared" si="182"/>
        <v>1</v>
      </c>
      <c r="BJ88" s="26">
        <f t="shared" si="183"/>
        <v>1</v>
      </c>
      <c r="BK88" s="26">
        <f t="shared" si="184"/>
        <v>1</v>
      </c>
      <c r="BL88" s="26"/>
      <c r="BM88" s="26">
        <f t="shared" si="185"/>
        <v>1</v>
      </c>
      <c r="BN88" s="26">
        <f t="shared" si="186"/>
        <v>1</v>
      </c>
      <c r="BO88" s="26">
        <f t="shared" si="187"/>
        <v>1</v>
      </c>
      <c r="BP88" s="26">
        <f t="shared" si="188"/>
        <v>1</v>
      </c>
      <c r="BQ88" s="26">
        <f t="shared" si="189"/>
        <v>1</v>
      </c>
      <c r="BR88" s="26"/>
      <c r="BS88" s="26">
        <f t="shared" si="190"/>
        <v>1</v>
      </c>
      <c r="BT88" s="26">
        <f t="shared" si="191"/>
        <v>1</v>
      </c>
      <c r="BU88" s="26">
        <f t="shared" si="192"/>
        <v>1</v>
      </c>
      <c r="BV88" s="26">
        <f t="shared" si="193"/>
        <v>1</v>
      </c>
      <c r="BW88" s="26">
        <f t="shared" si="194"/>
        <v>1</v>
      </c>
      <c r="BX88" s="26"/>
      <c r="BY88" s="26">
        <f t="shared" si="195"/>
        <v>1</v>
      </c>
      <c r="BZ88" s="26">
        <f t="shared" si="196"/>
        <v>1</v>
      </c>
      <c r="CA88" s="26">
        <f t="shared" si="197"/>
        <v>1</v>
      </c>
      <c r="CB88" s="26">
        <f t="shared" si="198"/>
        <v>1</v>
      </c>
      <c r="CC88" s="26">
        <f t="shared" si="199"/>
        <v>1</v>
      </c>
      <c r="CD88" s="26"/>
      <c r="CE88" s="26">
        <f t="shared" si="200"/>
        <v>1</v>
      </c>
      <c r="CF88" s="26">
        <f t="shared" si="201"/>
        <v>1</v>
      </c>
      <c r="CG88" s="26">
        <f t="shared" si="202"/>
        <v>1</v>
      </c>
      <c r="CH88" s="26">
        <f t="shared" si="203"/>
        <v>1</v>
      </c>
      <c r="CI88" s="26">
        <f t="shared" si="204"/>
        <v>1</v>
      </c>
      <c r="CJ88" s="26"/>
      <c r="CK88" s="26">
        <f t="shared" si="205"/>
        <v>1</v>
      </c>
      <c r="CL88" s="26">
        <f t="shared" si="206"/>
        <v>1</v>
      </c>
      <c r="CM88" s="26">
        <f t="shared" si="207"/>
        <v>1</v>
      </c>
      <c r="CN88" s="26">
        <f t="shared" si="208"/>
        <v>1</v>
      </c>
      <c r="CO88" s="26">
        <f t="shared" si="209"/>
        <v>1</v>
      </c>
    </row>
    <row r="89" spans="1:93" ht="18" customHeight="1" x14ac:dyDescent="0.25">
      <c r="A89" s="17" t="s">
        <v>15</v>
      </c>
      <c r="B89" s="17" t="s">
        <v>110</v>
      </c>
      <c r="C89" s="17" t="s">
        <v>11</v>
      </c>
      <c r="D89" s="17" t="s">
        <v>11</v>
      </c>
      <c r="E89" s="17" t="s">
        <v>12</v>
      </c>
      <c r="F89" s="17" t="s">
        <v>11</v>
      </c>
      <c r="G89" s="17" t="s">
        <v>12</v>
      </c>
      <c r="H89" s="17" t="s">
        <v>13</v>
      </c>
      <c r="I89" s="17" t="s">
        <v>14</v>
      </c>
      <c r="J89" s="16">
        <f>+'Select Tuition Changes'!Y95</f>
        <v>0</v>
      </c>
      <c r="K89" s="16">
        <f>+'Select Tuition Changes'!Z95</f>
        <v>0</v>
      </c>
      <c r="L89" s="16">
        <f>+'Select Tuition Changes'!AA95</f>
        <v>0</v>
      </c>
      <c r="M89" s="16">
        <f>+'Select Tuition Changes'!AB95</f>
        <v>0</v>
      </c>
      <c r="N89" s="16">
        <f>+'Select Tuition Changes'!AC95</f>
        <v>0</v>
      </c>
      <c r="O89" s="16"/>
      <c r="P89" s="16">
        <f t="shared" ref="P89:P100" si="258">+P3</f>
        <v>0.05</v>
      </c>
      <c r="Q89" s="27">
        <f>+'Select Tuition Changes'!AE95-'Tuition Calculations'!AL89</f>
        <v>10740</v>
      </c>
      <c r="R89" s="27">
        <f>+'Select Tuition Changes'!AF95-'Tuition Calculations'!AM89</f>
        <v>10742</v>
      </c>
      <c r="S89" s="27">
        <f>+'Select Tuition Changes'!AG95-'Tuition Calculations'!AN89</f>
        <v>10742</v>
      </c>
      <c r="T89" s="27">
        <f>+'Select Tuition Changes'!AH95-'Tuition Calculations'!AO89</f>
        <v>10742</v>
      </c>
      <c r="U89" s="27">
        <f>+'Select Tuition Changes'!AI95-'Tuition Calculations'!AP89</f>
        <v>10742</v>
      </c>
      <c r="V89" s="27">
        <f>+'Select Tuition Changes'!AJ95-'Tuition Calculations'!AQ89</f>
        <v>10742</v>
      </c>
      <c r="W89" s="27"/>
      <c r="X89" s="27">
        <f t="shared" ref="X89:AC89" si="259">+Q89</f>
        <v>10740</v>
      </c>
      <c r="Y89" s="27">
        <f t="shared" si="259"/>
        <v>10742</v>
      </c>
      <c r="Z89" s="27">
        <f t="shared" si="259"/>
        <v>10742</v>
      </c>
      <c r="AA89" s="27">
        <f t="shared" si="259"/>
        <v>10742</v>
      </c>
      <c r="AB89" s="27">
        <f t="shared" si="259"/>
        <v>10742</v>
      </c>
      <c r="AC89" s="27">
        <f t="shared" si="259"/>
        <v>10742</v>
      </c>
      <c r="AD89" s="27"/>
      <c r="AE89" s="27">
        <f t="shared" si="211"/>
        <v>0</v>
      </c>
      <c r="AF89" s="27">
        <f t="shared" si="215"/>
        <v>0</v>
      </c>
      <c r="AG89" s="27">
        <f t="shared" si="216"/>
        <v>0</v>
      </c>
      <c r="AH89" s="27">
        <f t="shared" si="217"/>
        <v>0</v>
      </c>
      <c r="AI89" s="27">
        <f t="shared" si="218"/>
        <v>0</v>
      </c>
      <c r="AJ89" s="27">
        <f t="shared" si="219"/>
        <v>0</v>
      </c>
      <c r="AK89" s="27"/>
      <c r="AL89" s="27">
        <f>ROUND($P89*'Select Tuition Changes'!AE95,0)</f>
        <v>565</v>
      </c>
      <c r="AM89" s="27">
        <f>ROUND($P89*'Select Tuition Changes'!AF95,0)</f>
        <v>565</v>
      </c>
      <c r="AN89" s="27">
        <f>ROUND($P89*'Select Tuition Changes'!AG95,0)</f>
        <v>565</v>
      </c>
      <c r="AO89" s="27">
        <f>ROUND($P89*'Select Tuition Changes'!AH95,0)</f>
        <v>565</v>
      </c>
      <c r="AP89" s="27">
        <f>ROUND($P89*'Select Tuition Changes'!AI95,0)</f>
        <v>565</v>
      </c>
      <c r="AQ89" s="27">
        <f>ROUND($P89*'Select Tuition Changes'!AJ95,0)</f>
        <v>565</v>
      </c>
      <c r="AR89" s="27"/>
      <c r="AS89" s="27">
        <f t="shared" ref="AS89:AX89" si="260">+AL89</f>
        <v>565</v>
      </c>
      <c r="AT89" s="27">
        <f t="shared" si="260"/>
        <v>565</v>
      </c>
      <c r="AU89" s="27">
        <f t="shared" si="260"/>
        <v>565</v>
      </c>
      <c r="AV89" s="27">
        <f t="shared" si="260"/>
        <v>565</v>
      </c>
      <c r="AW89" s="27">
        <f t="shared" si="260"/>
        <v>565</v>
      </c>
      <c r="AX89" s="27">
        <f t="shared" si="260"/>
        <v>565</v>
      </c>
      <c r="AY89" s="27"/>
      <c r="AZ89" s="27">
        <f t="shared" si="213"/>
        <v>0</v>
      </c>
      <c r="BA89" s="27">
        <f t="shared" si="173"/>
        <v>0</v>
      </c>
      <c r="BB89" s="27">
        <f t="shared" si="174"/>
        <v>0</v>
      </c>
      <c r="BC89" s="27">
        <f t="shared" si="175"/>
        <v>0</v>
      </c>
      <c r="BD89" s="27">
        <f t="shared" si="176"/>
        <v>0</v>
      </c>
      <c r="BE89" s="27">
        <f t="shared" si="177"/>
        <v>0</v>
      </c>
      <c r="BF89" s="28"/>
      <c r="BG89" s="29">
        <f t="shared" si="180"/>
        <v>1.0001862197392923</v>
      </c>
      <c r="BH89" s="29">
        <f t="shared" si="181"/>
        <v>1</v>
      </c>
      <c r="BI89" s="29">
        <f t="shared" si="182"/>
        <v>1</v>
      </c>
      <c r="BJ89" s="29">
        <f t="shared" si="183"/>
        <v>1</v>
      </c>
      <c r="BK89" s="29">
        <f t="shared" si="184"/>
        <v>1</v>
      </c>
      <c r="BL89" s="29"/>
      <c r="BM89" s="29">
        <f t="shared" si="185"/>
        <v>1.0001862197392923</v>
      </c>
      <c r="BN89" s="29">
        <f t="shared" si="186"/>
        <v>1</v>
      </c>
      <c r="BO89" s="29">
        <f t="shared" si="187"/>
        <v>1</v>
      </c>
      <c r="BP89" s="29">
        <f t="shared" si="188"/>
        <v>1</v>
      </c>
      <c r="BQ89" s="29">
        <f t="shared" si="189"/>
        <v>1</v>
      </c>
      <c r="BR89" s="29"/>
      <c r="BS89" s="29">
        <f t="shared" si="190"/>
        <v>0</v>
      </c>
      <c r="BT89" s="29">
        <f t="shared" si="191"/>
        <v>0</v>
      </c>
      <c r="BU89" s="29">
        <f t="shared" si="192"/>
        <v>0</v>
      </c>
      <c r="BV89" s="29">
        <f t="shared" si="193"/>
        <v>0</v>
      </c>
      <c r="BW89" s="29">
        <f t="shared" si="194"/>
        <v>0</v>
      </c>
      <c r="BX89" s="29"/>
      <c r="BY89" s="29">
        <f t="shared" si="195"/>
        <v>1</v>
      </c>
      <c r="BZ89" s="29">
        <f t="shared" si="196"/>
        <v>1</v>
      </c>
      <c r="CA89" s="29">
        <f t="shared" si="197"/>
        <v>1</v>
      </c>
      <c r="CB89" s="29">
        <f t="shared" si="198"/>
        <v>1</v>
      </c>
      <c r="CC89" s="29">
        <f t="shared" si="199"/>
        <v>1</v>
      </c>
      <c r="CD89" s="29"/>
      <c r="CE89" s="29">
        <f t="shared" si="200"/>
        <v>1</v>
      </c>
      <c r="CF89" s="29">
        <f t="shared" si="201"/>
        <v>1</v>
      </c>
      <c r="CG89" s="29">
        <f t="shared" si="202"/>
        <v>1</v>
      </c>
      <c r="CH89" s="29">
        <f t="shared" si="203"/>
        <v>1</v>
      </c>
      <c r="CI89" s="29">
        <f t="shared" si="204"/>
        <v>1</v>
      </c>
      <c r="CJ89" s="29"/>
      <c r="CK89" s="29">
        <f t="shared" si="205"/>
        <v>0</v>
      </c>
      <c r="CL89" s="29">
        <f t="shared" si="206"/>
        <v>0</v>
      </c>
      <c r="CM89" s="29">
        <f t="shared" si="207"/>
        <v>0</v>
      </c>
      <c r="CN89" s="29">
        <f t="shared" si="208"/>
        <v>0</v>
      </c>
      <c r="CO89" s="29">
        <f t="shared" si="209"/>
        <v>0</v>
      </c>
    </row>
    <row r="90" spans="1:93" ht="18" customHeight="1" x14ac:dyDescent="0.25">
      <c r="A90" s="17" t="s">
        <v>15</v>
      </c>
      <c r="B90" s="17" t="s">
        <v>110</v>
      </c>
      <c r="C90" s="17" t="s">
        <v>11</v>
      </c>
      <c r="D90" s="17" t="s">
        <v>11</v>
      </c>
      <c r="E90" s="17" t="s">
        <v>12</v>
      </c>
      <c r="F90" s="17" t="s">
        <v>11</v>
      </c>
      <c r="G90" s="17" t="s">
        <v>12</v>
      </c>
      <c r="H90" s="17" t="s">
        <v>15</v>
      </c>
      <c r="I90" s="17" t="s">
        <v>16</v>
      </c>
      <c r="J90" s="16">
        <f>+'Select Tuition Changes'!Y96</f>
        <v>0</v>
      </c>
      <c r="K90" s="16">
        <f>+'Select Tuition Changes'!Z96</f>
        <v>0</v>
      </c>
      <c r="L90" s="16">
        <f>+'Select Tuition Changes'!AA96</f>
        <v>0</v>
      </c>
      <c r="M90" s="16">
        <f>+'Select Tuition Changes'!AB96</f>
        <v>0</v>
      </c>
      <c r="N90" s="16">
        <f>+'Select Tuition Changes'!AC96</f>
        <v>0</v>
      </c>
      <c r="O90" s="16"/>
      <c r="P90" s="16">
        <f t="shared" si="258"/>
        <v>4.4999999999999998E-2</v>
      </c>
      <c r="Q90" s="27">
        <f>+'Select Tuition Changes'!AE96-'Tuition Calculations'!AL90</f>
        <v>30965</v>
      </c>
      <c r="R90" s="27">
        <f>+'Select Tuition Changes'!AF96-'Tuition Calculations'!AM90</f>
        <v>30965</v>
      </c>
      <c r="S90" s="27">
        <f>+'Select Tuition Changes'!AG96-'Tuition Calculations'!AN90</f>
        <v>30965</v>
      </c>
      <c r="T90" s="27">
        <f>+'Select Tuition Changes'!AH96-'Tuition Calculations'!AO90</f>
        <v>30965</v>
      </c>
      <c r="U90" s="27">
        <f>+'Select Tuition Changes'!AI96-'Tuition Calculations'!AP90</f>
        <v>30965</v>
      </c>
      <c r="V90" s="27">
        <f>+'Select Tuition Changes'!AJ96-'Tuition Calculations'!AQ90</f>
        <v>30965</v>
      </c>
      <c r="W90" s="27"/>
      <c r="X90" s="27">
        <f t="shared" ref="X90:AC90" si="261">+Q89</f>
        <v>10740</v>
      </c>
      <c r="Y90" s="27">
        <f t="shared" si="261"/>
        <v>10742</v>
      </c>
      <c r="Z90" s="27">
        <f t="shared" si="261"/>
        <v>10742</v>
      </c>
      <c r="AA90" s="27">
        <f t="shared" si="261"/>
        <v>10742</v>
      </c>
      <c r="AB90" s="27">
        <f t="shared" si="261"/>
        <v>10742</v>
      </c>
      <c r="AC90" s="27">
        <f t="shared" si="261"/>
        <v>10742</v>
      </c>
      <c r="AD90" s="27"/>
      <c r="AE90" s="27">
        <f t="shared" si="211"/>
        <v>20225</v>
      </c>
      <c r="AF90" s="27">
        <f t="shared" si="215"/>
        <v>20223</v>
      </c>
      <c r="AG90" s="27">
        <f t="shared" si="216"/>
        <v>20223</v>
      </c>
      <c r="AH90" s="27">
        <f t="shared" si="217"/>
        <v>20223</v>
      </c>
      <c r="AI90" s="27">
        <f t="shared" si="218"/>
        <v>20223</v>
      </c>
      <c r="AJ90" s="27">
        <f t="shared" si="219"/>
        <v>20223</v>
      </c>
      <c r="AK90" s="27"/>
      <c r="AL90" s="27">
        <f>ROUND($P90*'Select Tuition Changes'!AE96,0)</f>
        <v>1459</v>
      </c>
      <c r="AM90" s="27">
        <f>ROUND($P90*'Select Tuition Changes'!AF96,0)</f>
        <v>1459</v>
      </c>
      <c r="AN90" s="27">
        <f>ROUND($P90*'Select Tuition Changes'!AG96,0)</f>
        <v>1459</v>
      </c>
      <c r="AO90" s="27">
        <f>ROUND($P90*'Select Tuition Changes'!AH96,0)</f>
        <v>1459</v>
      </c>
      <c r="AP90" s="27">
        <f>ROUND($P90*'Select Tuition Changes'!AI96,0)</f>
        <v>1459</v>
      </c>
      <c r="AQ90" s="27">
        <f>ROUND($P90*'Select Tuition Changes'!AJ96,0)</f>
        <v>1459</v>
      </c>
      <c r="AR90" s="27"/>
      <c r="AS90" s="27">
        <f t="shared" ref="AS90:AX90" si="262">+AL89</f>
        <v>565</v>
      </c>
      <c r="AT90" s="27">
        <f t="shared" si="262"/>
        <v>565</v>
      </c>
      <c r="AU90" s="27">
        <f t="shared" si="262"/>
        <v>565</v>
      </c>
      <c r="AV90" s="27">
        <f t="shared" si="262"/>
        <v>565</v>
      </c>
      <c r="AW90" s="27">
        <f t="shared" si="262"/>
        <v>565</v>
      </c>
      <c r="AX90" s="27">
        <f t="shared" si="262"/>
        <v>565</v>
      </c>
      <c r="AY90" s="27"/>
      <c r="AZ90" s="27">
        <f t="shared" si="213"/>
        <v>894</v>
      </c>
      <c r="BA90" s="27">
        <f t="shared" si="173"/>
        <v>894</v>
      </c>
      <c r="BB90" s="27">
        <f t="shared" si="174"/>
        <v>894</v>
      </c>
      <c r="BC90" s="27">
        <f t="shared" si="175"/>
        <v>894</v>
      </c>
      <c r="BD90" s="27">
        <f t="shared" si="176"/>
        <v>894</v>
      </c>
      <c r="BE90" s="27">
        <f t="shared" si="177"/>
        <v>894</v>
      </c>
      <c r="BF90" s="28"/>
      <c r="BG90" s="29">
        <f t="shared" si="180"/>
        <v>1</v>
      </c>
      <c r="BH90" s="29">
        <f t="shared" si="181"/>
        <v>1</v>
      </c>
      <c r="BI90" s="29">
        <f t="shared" si="182"/>
        <v>1</v>
      </c>
      <c r="BJ90" s="29">
        <f t="shared" si="183"/>
        <v>1</v>
      </c>
      <c r="BK90" s="29">
        <f t="shared" si="184"/>
        <v>1</v>
      </c>
      <c r="BL90" s="29"/>
      <c r="BM90" s="29">
        <f t="shared" si="185"/>
        <v>1.0001862197392923</v>
      </c>
      <c r="BN90" s="29">
        <f t="shared" si="186"/>
        <v>1</v>
      </c>
      <c r="BO90" s="29">
        <f t="shared" si="187"/>
        <v>1</v>
      </c>
      <c r="BP90" s="29">
        <f t="shared" si="188"/>
        <v>1</v>
      </c>
      <c r="BQ90" s="29">
        <f t="shared" si="189"/>
        <v>1</v>
      </c>
      <c r="BR90" s="29"/>
      <c r="BS90" s="29">
        <f t="shared" si="190"/>
        <v>0.99990111248454883</v>
      </c>
      <c r="BT90" s="29">
        <f t="shared" si="191"/>
        <v>1</v>
      </c>
      <c r="BU90" s="29">
        <f t="shared" si="192"/>
        <v>1</v>
      </c>
      <c r="BV90" s="29">
        <f t="shared" si="193"/>
        <v>1</v>
      </c>
      <c r="BW90" s="29">
        <f t="shared" si="194"/>
        <v>1</v>
      </c>
      <c r="BX90" s="29"/>
      <c r="BY90" s="29">
        <f t="shared" si="195"/>
        <v>1</v>
      </c>
      <c r="BZ90" s="29">
        <f t="shared" si="196"/>
        <v>1</v>
      </c>
      <c r="CA90" s="29">
        <f t="shared" si="197"/>
        <v>1</v>
      </c>
      <c r="CB90" s="29">
        <f t="shared" si="198"/>
        <v>1</v>
      </c>
      <c r="CC90" s="29">
        <f t="shared" si="199"/>
        <v>1</v>
      </c>
      <c r="CD90" s="29"/>
      <c r="CE90" s="29">
        <f t="shared" si="200"/>
        <v>1</v>
      </c>
      <c r="CF90" s="29">
        <f t="shared" si="201"/>
        <v>1</v>
      </c>
      <c r="CG90" s="29">
        <f t="shared" si="202"/>
        <v>1</v>
      </c>
      <c r="CH90" s="29">
        <f t="shared" si="203"/>
        <v>1</v>
      </c>
      <c r="CI90" s="29">
        <f t="shared" si="204"/>
        <v>1</v>
      </c>
      <c r="CJ90" s="29"/>
      <c r="CK90" s="29">
        <f t="shared" si="205"/>
        <v>1</v>
      </c>
      <c r="CL90" s="29">
        <f t="shared" si="206"/>
        <v>1</v>
      </c>
      <c r="CM90" s="29">
        <f t="shared" si="207"/>
        <v>1</v>
      </c>
      <c r="CN90" s="29">
        <f t="shared" si="208"/>
        <v>1</v>
      </c>
      <c r="CO90" s="29">
        <f t="shared" si="209"/>
        <v>1</v>
      </c>
    </row>
    <row r="91" spans="1:93" ht="18" customHeight="1" x14ac:dyDescent="0.25">
      <c r="A91" s="17" t="s">
        <v>15</v>
      </c>
      <c r="B91" s="17" t="s">
        <v>110</v>
      </c>
      <c r="C91" s="17" t="s">
        <v>11</v>
      </c>
      <c r="D91" s="17" t="s">
        <v>11</v>
      </c>
      <c r="E91" s="17" t="s">
        <v>12</v>
      </c>
      <c r="F91" s="17" t="s">
        <v>17</v>
      </c>
      <c r="G91" s="17" t="s">
        <v>18</v>
      </c>
      <c r="H91" s="17" t="s">
        <v>13</v>
      </c>
      <c r="I91" s="17" t="s">
        <v>14</v>
      </c>
      <c r="J91" s="16">
        <f>+'Select Tuition Changes'!Y97</f>
        <v>0</v>
      </c>
      <c r="K91" s="16">
        <f>+'Select Tuition Changes'!Z97</f>
        <v>0</v>
      </c>
      <c r="L91" s="16">
        <f>+'Select Tuition Changes'!AA97</f>
        <v>0</v>
      </c>
      <c r="M91" s="16">
        <f>+'Select Tuition Changes'!AB97</f>
        <v>0</v>
      </c>
      <c r="N91" s="16">
        <f>+'Select Tuition Changes'!AC97</f>
        <v>0</v>
      </c>
      <c r="O91" s="16"/>
      <c r="P91" s="16">
        <f t="shared" si="258"/>
        <v>0.05</v>
      </c>
      <c r="Q91" s="27">
        <f>+'Select Tuition Changes'!AE97-'Tuition Calculations'!AL91</f>
        <v>10740</v>
      </c>
      <c r="R91" s="27">
        <f>+'Select Tuition Changes'!AF97-'Tuition Calculations'!AM91</f>
        <v>10742</v>
      </c>
      <c r="S91" s="27">
        <f>+'Select Tuition Changes'!AG97-'Tuition Calculations'!AN91</f>
        <v>10742</v>
      </c>
      <c r="T91" s="27">
        <f>+'Select Tuition Changes'!AH97-'Tuition Calculations'!AO91</f>
        <v>10742</v>
      </c>
      <c r="U91" s="27">
        <f>+'Select Tuition Changes'!AI97-'Tuition Calculations'!AP91</f>
        <v>10742</v>
      </c>
      <c r="V91" s="27">
        <f>+'Select Tuition Changes'!AJ97-'Tuition Calculations'!AQ91</f>
        <v>10742</v>
      </c>
      <c r="W91" s="27"/>
      <c r="X91" s="27">
        <f t="shared" ref="X91:AC91" si="263">+Q91</f>
        <v>10740</v>
      </c>
      <c r="Y91" s="27">
        <f t="shared" si="263"/>
        <v>10742</v>
      </c>
      <c r="Z91" s="27">
        <f t="shared" si="263"/>
        <v>10742</v>
      </c>
      <c r="AA91" s="27">
        <f t="shared" si="263"/>
        <v>10742</v>
      </c>
      <c r="AB91" s="27">
        <f t="shared" si="263"/>
        <v>10742</v>
      </c>
      <c r="AC91" s="27">
        <f t="shared" si="263"/>
        <v>10742</v>
      </c>
      <c r="AD91" s="27"/>
      <c r="AE91" s="27">
        <f t="shared" si="211"/>
        <v>0</v>
      </c>
      <c r="AF91" s="27">
        <f t="shared" si="215"/>
        <v>0</v>
      </c>
      <c r="AG91" s="27">
        <f t="shared" si="216"/>
        <v>0</v>
      </c>
      <c r="AH91" s="27">
        <f t="shared" si="217"/>
        <v>0</v>
      </c>
      <c r="AI91" s="27">
        <f t="shared" si="218"/>
        <v>0</v>
      </c>
      <c r="AJ91" s="27">
        <f t="shared" si="219"/>
        <v>0</v>
      </c>
      <c r="AK91" s="27"/>
      <c r="AL91" s="27">
        <f>ROUND($P91*'Select Tuition Changes'!AE97,0)</f>
        <v>565</v>
      </c>
      <c r="AM91" s="27">
        <f>ROUND($P91*'Select Tuition Changes'!AF97,0)</f>
        <v>565</v>
      </c>
      <c r="AN91" s="27">
        <f>ROUND($P91*'Select Tuition Changes'!AG97,0)</f>
        <v>565</v>
      </c>
      <c r="AO91" s="27">
        <f>ROUND($P91*'Select Tuition Changes'!AH97,0)</f>
        <v>565</v>
      </c>
      <c r="AP91" s="27">
        <f>ROUND($P91*'Select Tuition Changes'!AI97,0)</f>
        <v>565</v>
      </c>
      <c r="AQ91" s="27">
        <f>ROUND($P91*'Select Tuition Changes'!AJ97,0)</f>
        <v>565</v>
      </c>
      <c r="AR91" s="27"/>
      <c r="AS91" s="27">
        <f t="shared" ref="AS91:AX91" si="264">+AL91</f>
        <v>565</v>
      </c>
      <c r="AT91" s="27">
        <f t="shared" si="264"/>
        <v>565</v>
      </c>
      <c r="AU91" s="27">
        <f t="shared" si="264"/>
        <v>565</v>
      </c>
      <c r="AV91" s="27">
        <f t="shared" si="264"/>
        <v>565</v>
      </c>
      <c r="AW91" s="27">
        <f t="shared" si="264"/>
        <v>565</v>
      </c>
      <c r="AX91" s="27">
        <f t="shared" si="264"/>
        <v>565</v>
      </c>
      <c r="AY91" s="27"/>
      <c r="AZ91" s="27">
        <f t="shared" si="213"/>
        <v>0</v>
      </c>
      <c r="BA91" s="27">
        <f t="shared" si="173"/>
        <v>0</v>
      </c>
      <c r="BB91" s="27">
        <f t="shared" si="174"/>
        <v>0</v>
      </c>
      <c r="BC91" s="27">
        <f t="shared" si="175"/>
        <v>0</v>
      </c>
      <c r="BD91" s="27">
        <f t="shared" si="176"/>
        <v>0</v>
      </c>
      <c r="BE91" s="27">
        <f t="shared" si="177"/>
        <v>0</v>
      </c>
      <c r="BF91" s="28"/>
      <c r="BG91" s="29">
        <f t="shared" si="180"/>
        <v>1.0001862197392923</v>
      </c>
      <c r="BH91" s="29">
        <f t="shared" si="181"/>
        <v>1</v>
      </c>
      <c r="BI91" s="29">
        <f t="shared" si="182"/>
        <v>1</v>
      </c>
      <c r="BJ91" s="29">
        <f t="shared" si="183"/>
        <v>1</v>
      </c>
      <c r="BK91" s="29">
        <f t="shared" si="184"/>
        <v>1</v>
      </c>
      <c r="BL91" s="29"/>
      <c r="BM91" s="29">
        <f t="shared" si="185"/>
        <v>1.0001862197392923</v>
      </c>
      <c r="BN91" s="29">
        <f t="shared" si="186"/>
        <v>1</v>
      </c>
      <c r="BO91" s="29">
        <f t="shared" si="187"/>
        <v>1</v>
      </c>
      <c r="BP91" s="29">
        <f t="shared" si="188"/>
        <v>1</v>
      </c>
      <c r="BQ91" s="29">
        <f t="shared" si="189"/>
        <v>1</v>
      </c>
      <c r="BR91" s="29"/>
      <c r="BS91" s="29">
        <f t="shared" si="190"/>
        <v>0</v>
      </c>
      <c r="BT91" s="29">
        <f t="shared" si="191"/>
        <v>0</v>
      </c>
      <c r="BU91" s="29">
        <f t="shared" si="192"/>
        <v>0</v>
      </c>
      <c r="BV91" s="29">
        <f t="shared" si="193"/>
        <v>0</v>
      </c>
      <c r="BW91" s="29">
        <f t="shared" si="194"/>
        <v>0</v>
      </c>
      <c r="BX91" s="29"/>
      <c r="BY91" s="29">
        <f t="shared" si="195"/>
        <v>1</v>
      </c>
      <c r="BZ91" s="29">
        <f t="shared" si="196"/>
        <v>1</v>
      </c>
      <c r="CA91" s="29">
        <f t="shared" si="197"/>
        <v>1</v>
      </c>
      <c r="CB91" s="29">
        <f t="shared" si="198"/>
        <v>1</v>
      </c>
      <c r="CC91" s="29">
        <f t="shared" si="199"/>
        <v>1</v>
      </c>
      <c r="CD91" s="29"/>
      <c r="CE91" s="29">
        <f t="shared" si="200"/>
        <v>1</v>
      </c>
      <c r="CF91" s="29">
        <f t="shared" si="201"/>
        <v>1</v>
      </c>
      <c r="CG91" s="29">
        <f t="shared" si="202"/>
        <v>1</v>
      </c>
      <c r="CH91" s="29">
        <f t="shared" si="203"/>
        <v>1</v>
      </c>
      <c r="CI91" s="29">
        <f t="shared" si="204"/>
        <v>1</v>
      </c>
      <c r="CJ91" s="29"/>
      <c r="CK91" s="29">
        <f t="shared" si="205"/>
        <v>0</v>
      </c>
      <c r="CL91" s="29">
        <f t="shared" si="206"/>
        <v>0</v>
      </c>
      <c r="CM91" s="29">
        <f t="shared" si="207"/>
        <v>0</v>
      </c>
      <c r="CN91" s="29">
        <f t="shared" si="208"/>
        <v>0</v>
      </c>
      <c r="CO91" s="29">
        <f t="shared" si="209"/>
        <v>0</v>
      </c>
    </row>
    <row r="92" spans="1:93" ht="18" customHeight="1" x14ac:dyDescent="0.25">
      <c r="A92" s="17" t="s">
        <v>15</v>
      </c>
      <c r="B92" s="17" t="s">
        <v>110</v>
      </c>
      <c r="C92" s="17" t="s">
        <v>11</v>
      </c>
      <c r="D92" s="17" t="s">
        <v>11</v>
      </c>
      <c r="E92" s="17" t="s">
        <v>12</v>
      </c>
      <c r="F92" s="17" t="s">
        <v>17</v>
      </c>
      <c r="G92" s="17" t="s">
        <v>18</v>
      </c>
      <c r="H92" s="17" t="s">
        <v>15</v>
      </c>
      <c r="I92" s="17" t="s">
        <v>16</v>
      </c>
      <c r="J92" s="16">
        <f>+'Select Tuition Changes'!Y98</f>
        <v>0</v>
      </c>
      <c r="K92" s="16">
        <f>+'Select Tuition Changes'!Z98</f>
        <v>0</v>
      </c>
      <c r="L92" s="16">
        <f>+'Select Tuition Changes'!AA98</f>
        <v>0</v>
      </c>
      <c r="M92" s="16">
        <f>+'Select Tuition Changes'!AB98</f>
        <v>0</v>
      </c>
      <c r="N92" s="16">
        <f>+'Select Tuition Changes'!AC98</f>
        <v>0</v>
      </c>
      <c r="O92" s="16"/>
      <c r="P92" s="16">
        <f t="shared" si="258"/>
        <v>4.4999999999999998E-2</v>
      </c>
      <c r="Q92" s="27">
        <f>+'Select Tuition Changes'!AE98-'Tuition Calculations'!AL92</f>
        <v>30965</v>
      </c>
      <c r="R92" s="27">
        <f>+'Select Tuition Changes'!AF98-'Tuition Calculations'!AM92</f>
        <v>30965</v>
      </c>
      <c r="S92" s="27">
        <f>+'Select Tuition Changes'!AG98-'Tuition Calculations'!AN92</f>
        <v>30965</v>
      </c>
      <c r="T92" s="27">
        <f>+'Select Tuition Changes'!AH98-'Tuition Calculations'!AO92</f>
        <v>30965</v>
      </c>
      <c r="U92" s="27">
        <f>+'Select Tuition Changes'!AI98-'Tuition Calculations'!AP92</f>
        <v>30965</v>
      </c>
      <c r="V92" s="27">
        <f>+'Select Tuition Changes'!AJ98-'Tuition Calculations'!AQ92</f>
        <v>30965</v>
      </c>
      <c r="W92" s="27"/>
      <c r="X92" s="27">
        <f t="shared" ref="X92:AC92" si="265">+Q91</f>
        <v>10740</v>
      </c>
      <c r="Y92" s="27">
        <f t="shared" si="265"/>
        <v>10742</v>
      </c>
      <c r="Z92" s="27">
        <f t="shared" si="265"/>
        <v>10742</v>
      </c>
      <c r="AA92" s="27">
        <f t="shared" si="265"/>
        <v>10742</v>
      </c>
      <c r="AB92" s="27">
        <f t="shared" si="265"/>
        <v>10742</v>
      </c>
      <c r="AC92" s="27">
        <f t="shared" si="265"/>
        <v>10742</v>
      </c>
      <c r="AD92" s="27"/>
      <c r="AE92" s="27">
        <f t="shared" si="211"/>
        <v>20225</v>
      </c>
      <c r="AF92" s="27">
        <f t="shared" si="215"/>
        <v>20223</v>
      </c>
      <c r="AG92" s="27">
        <f t="shared" si="216"/>
        <v>20223</v>
      </c>
      <c r="AH92" s="27">
        <f t="shared" si="217"/>
        <v>20223</v>
      </c>
      <c r="AI92" s="27">
        <f t="shared" si="218"/>
        <v>20223</v>
      </c>
      <c r="AJ92" s="27">
        <f t="shared" si="219"/>
        <v>20223</v>
      </c>
      <c r="AK92" s="27"/>
      <c r="AL92" s="27">
        <f>ROUND($P92*'Select Tuition Changes'!AE98,0)</f>
        <v>1459</v>
      </c>
      <c r="AM92" s="27">
        <f>ROUND($P92*'Select Tuition Changes'!AF98,0)</f>
        <v>1459</v>
      </c>
      <c r="AN92" s="27">
        <f>ROUND($P92*'Select Tuition Changes'!AG98,0)</f>
        <v>1459</v>
      </c>
      <c r="AO92" s="27">
        <f>ROUND($P92*'Select Tuition Changes'!AH98,0)</f>
        <v>1459</v>
      </c>
      <c r="AP92" s="27">
        <f>ROUND($P92*'Select Tuition Changes'!AI98,0)</f>
        <v>1459</v>
      </c>
      <c r="AQ92" s="27">
        <f>ROUND($P92*'Select Tuition Changes'!AJ98,0)</f>
        <v>1459</v>
      </c>
      <c r="AR92" s="27"/>
      <c r="AS92" s="27">
        <f t="shared" ref="AS92:AX92" si="266">+AL91</f>
        <v>565</v>
      </c>
      <c r="AT92" s="27">
        <f t="shared" si="266"/>
        <v>565</v>
      </c>
      <c r="AU92" s="27">
        <f t="shared" si="266"/>
        <v>565</v>
      </c>
      <c r="AV92" s="27">
        <f t="shared" si="266"/>
        <v>565</v>
      </c>
      <c r="AW92" s="27">
        <f t="shared" si="266"/>
        <v>565</v>
      </c>
      <c r="AX92" s="27">
        <f t="shared" si="266"/>
        <v>565</v>
      </c>
      <c r="AY92" s="27"/>
      <c r="AZ92" s="27">
        <f t="shared" si="213"/>
        <v>894</v>
      </c>
      <c r="BA92" s="27">
        <f t="shared" si="173"/>
        <v>894</v>
      </c>
      <c r="BB92" s="27">
        <f t="shared" si="174"/>
        <v>894</v>
      </c>
      <c r="BC92" s="27">
        <f t="shared" si="175"/>
        <v>894</v>
      </c>
      <c r="BD92" s="27">
        <f t="shared" si="176"/>
        <v>894</v>
      </c>
      <c r="BE92" s="27">
        <f t="shared" si="177"/>
        <v>894</v>
      </c>
      <c r="BF92" s="28"/>
      <c r="BG92" s="29">
        <f t="shared" si="180"/>
        <v>1</v>
      </c>
      <c r="BH92" s="29">
        <f t="shared" si="181"/>
        <v>1</v>
      </c>
      <c r="BI92" s="29">
        <f t="shared" si="182"/>
        <v>1</v>
      </c>
      <c r="BJ92" s="29">
        <f t="shared" si="183"/>
        <v>1</v>
      </c>
      <c r="BK92" s="29">
        <f t="shared" si="184"/>
        <v>1</v>
      </c>
      <c r="BL92" s="29"/>
      <c r="BM92" s="29">
        <f t="shared" si="185"/>
        <v>1.0001862197392923</v>
      </c>
      <c r="BN92" s="29">
        <f t="shared" si="186"/>
        <v>1</v>
      </c>
      <c r="BO92" s="29">
        <f t="shared" si="187"/>
        <v>1</v>
      </c>
      <c r="BP92" s="29">
        <f t="shared" si="188"/>
        <v>1</v>
      </c>
      <c r="BQ92" s="29">
        <f t="shared" si="189"/>
        <v>1</v>
      </c>
      <c r="BR92" s="29"/>
      <c r="BS92" s="29">
        <f t="shared" si="190"/>
        <v>0.99990111248454883</v>
      </c>
      <c r="BT92" s="29">
        <f t="shared" si="191"/>
        <v>1</v>
      </c>
      <c r="BU92" s="29">
        <f t="shared" si="192"/>
        <v>1</v>
      </c>
      <c r="BV92" s="29">
        <f t="shared" si="193"/>
        <v>1</v>
      </c>
      <c r="BW92" s="29">
        <f t="shared" si="194"/>
        <v>1</v>
      </c>
      <c r="BX92" s="29"/>
      <c r="BY92" s="29">
        <f t="shared" si="195"/>
        <v>1</v>
      </c>
      <c r="BZ92" s="29">
        <f t="shared" si="196"/>
        <v>1</v>
      </c>
      <c r="CA92" s="29">
        <f t="shared" si="197"/>
        <v>1</v>
      </c>
      <c r="CB92" s="29">
        <f t="shared" si="198"/>
        <v>1</v>
      </c>
      <c r="CC92" s="29">
        <f t="shared" si="199"/>
        <v>1</v>
      </c>
      <c r="CD92" s="29"/>
      <c r="CE92" s="29">
        <f t="shared" si="200"/>
        <v>1</v>
      </c>
      <c r="CF92" s="29">
        <f t="shared" si="201"/>
        <v>1</v>
      </c>
      <c r="CG92" s="29">
        <f t="shared" si="202"/>
        <v>1</v>
      </c>
      <c r="CH92" s="29">
        <f t="shared" si="203"/>
        <v>1</v>
      </c>
      <c r="CI92" s="29">
        <f t="shared" si="204"/>
        <v>1</v>
      </c>
      <c r="CJ92" s="29"/>
      <c r="CK92" s="29">
        <f t="shared" si="205"/>
        <v>1</v>
      </c>
      <c r="CL92" s="29">
        <f t="shared" si="206"/>
        <v>1</v>
      </c>
      <c r="CM92" s="29">
        <f t="shared" si="207"/>
        <v>1</v>
      </c>
      <c r="CN92" s="29">
        <f t="shared" si="208"/>
        <v>1</v>
      </c>
      <c r="CO92" s="29">
        <f t="shared" si="209"/>
        <v>1</v>
      </c>
    </row>
    <row r="93" spans="1:93" ht="18" customHeight="1" x14ac:dyDescent="0.25">
      <c r="A93" s="17" t="s">
        <v>15</v>
      </c>
      <c r="B93" s="17" t="s">
        <v>110</v>
      </c>
      <c r="C93" s="17" t="s">
        <v>17</v>
      </c>
      <c r="D93" s="17" t="s">
        <v>17</v>
      </c>
      <c r="E93" s="17" t="s">
        <v>20</v>
      </c>
      <c r="F93" s="17" t="s">
        <v>21</v>
      </c>
      <c r="G93" s="17" t="s">
        <v>20</v>
      </c>
      <c r="H93" s="17" t="s">
        <v>13</v>
      </c>
      <c r="I93" s="17" t="s">
        <v>14</v>
      </c>
      <c r="J93" s="16">
        <f>+'Select Tuition Changes'!Y99</f>
        <v>0</v>
      </c>
      <c r="K93" s="16">
        <f>+'Select Tuition Changes'!Z99</f>
        <v>0</v>
      </c>
      <c r="L93" s="16">
        <f>+'Select Tuition Changes'!AA99</f>
        <v>0</v>
      </c>
      <c r="M93" s="16">
        <f>+'Select Tuition Changes'!AB99</f>
        <v>0</v>
      </c>
      <c r="N93" s="16">
        <f>+'Select Tuition Changes'!AC99</f>
        <v>0</v>
      </c>
      <c r="O93" s="16"/>
      <c r="P93" s="16">
        <f t="shared" si="258"/>
        <v>0.03</v>
      </c>
      <c r="Q93" s="27">
        <f>+'Select Tuition Changes'!AE99-'Tuition Calculations'!AL93</f>
        <v>14751</v>
      </c>
      <c r="R93" s="27">
        <f>+'Select Tuition Changes'!AF99-'Tuition Calculations'!AM93</f>
        <v>14751</v>
      </c>
      <c r="S93" s="27">
        <f>+'Select Tuition Changes'!AG99-'Tuition Calculations'!AN93</f>
        <v>14751</v>
      </c>
      <c r="T93" s="27">
        <f>+'Select Tuition Changes'!AH99-'Tuition Calculations'!AO93</f>
        <v>14751</v>
      </c>
      <c r="U93" s="27">
        <f>+'Select Tuition Changes'!AI99-'Tuition Calculations'!AP93</f>
        <v>14751</v>
      </c>
      <c r="V93" s="27">
        <f>+'Select Tuition Changes'!AJ99-'Tuition Calculations'!AQ93</f>
        <v>14751</v>
      </c>
      <c r="W93" s="27"/>
      <c r="X93" s="27">
        <f t="shared" ref="X93:AC93" si="267">+Q93</f>
        <v>14751</v>
      </c>
      <c r="Y93" s="27">
        <f t="shared" si="267"/>
        <v>14751</v>
      </c>
      <c r="Z93" s="27">
        <f t="shared" si="267"/>
        <v>14751</v>
      </c>
      <c r="AA93" s="27">
        <f t="shared" si="267"/>
        <v>14751</v>
      </c>
      <c r="AB93" s="27">
        <f t="shared" si="267"/>
        <v>14751</v>
      </c>
      <c r="AC93" s="27">
        <f t="shared" si="267"/>
        <v>14751</v>
      </c>
      <c r="AD93" s="27"/>
      <c r="AE93" s="27">
        <f t="shared" si="211"/>
        <v>0</v>
      </c>
      <c r="AF93" s="27">
        <f t="shared" si="215"/>
        <v>0</v>
      </c>
      <c r="AG93" s="27">
        <f t="shared" si="216"/>
        <v>0</v>
      </c>
      <c r="AH93" s="27">
        <f t="shared" si="217"/>
        <v>0</v>
      </c>
      <c r="AI93" s="27">
        <f t="shared" si="218"/>
        <v>0</v>
      </c>
      <c r="AJ93" s="27">
        <f t="shared" si="219"/>
        <v>0</v>
      </c>
      <c r="AK93" s="27"/>
      <c r="AL93" s="27">
        <f>ROUND($P93*'Select Tuition Changes'!AE99,0)</f>
        <v>456</v>
      </c>
      <c r="AM93" s="27">
        <f>ROUND($P93*'Select Tuition Changes'!AF99,0)</f>
        <v>456</v>
      </c>
      <c r="AN93" s="27">
        <f>ROUND($P93*'Select Tuition Changes'!AG99,0)</f>
        <v>456</v>
      </c>
      <c r="AO93" s="27">
        <f>ROUND($P93*'Select Tuition Changes'!AH99,0)</f>
        <v>456</v>
      </c>
      <c r="AP93" s="27">
        <f>ROUND($P93*'Select Tuition Changes'!AI99,0)</f>
        <v>456</v>
      </c>
      <c r="AQ93" s="27">
        <f>ROUND($P93*'Select Tuition Changes'!AJ99,0)</f>
        <v>456</v>
      </c>
      <c r="AR93" s="27"/>
      <c r="AS93" s="27">
        <f t="shared" ref="AS93:AX93" si="268">+AL93</f>
        <v>456</v>
      </c>
      <c r="AT93" s="27">
        <f t="shared" si="268"/>
        <v>456</v>
      </c>
      <c r="AU93" s="27">
        <f t="shared" si="268"/>
        <v>456</v>
      </c>
      <c r="AV93" s="27">
        <f t="shared" si="268"/>
        <v>456</v>
      </c>
      <c r="AW93" s="27">
        <f t="shared" si="268"/>
        <v>456</v>
      </c>
      <c r="AX93" s="27">
        <f t="shared" si="268"/>
        <v>456</v>
      </c>
      <c r="AY93" s="27"/>
      <c r="AZ93" s="27">
        <f t="shared" si="213"/>
        <v>0</v>
      </c>
      <c r="BA93" s="27">
        <f t="shared" si="173"/>
        <v>0</v>
      </c>
      <c r="BB93" s="27">
        <f t="shared" si="174"/>
        <v>0</v>
      </c>
      <c r="BC93" s="27">
        <f t="shared" si="175"/>
        <v>0</v>
      </c>
      <c r="BD93" s="27">
        <f t="shared" si="176"/>
        <v>0</v>
      </c>
      <c r="BE93" s="27">
        <f t="shared" si="177"/>
        <v>0</v>
      </c>
      <c r="BF93" s="28"/>
      <c r="BG93" s="29">
        <f t="shared" si="180"/>
        <v>1</v>
      </c>
      <c r="BH93" s="29">
        <f t="shared" si="181"/>
        <v>1</v>
      </c>
      <c r="BI93" s="29">
        <f t="shared" si="182"/>
        <v>1</v>
      </c>
      <c r="BJ93" s="29">
        <f t="shared" si="183"/>
        <v>1</v>
      </c>
      <c r="BK93" s="29">
        <f t="shared" si="184"/>
        <v>1</v>
      </c>
      <c r="BL93" s="29"/>
      <c r="BM93" s="29">
        <f t="shared" si="185"/>
        <v>1</v>
      </c>
      <c r="BN93" s="29">
        <f t="shared" si="186"/>
        <v>1</v>
      </c>
      <c r="BO93" s="29">
        <f t="shared" si="187"/>
        <v>1</v>
      </c>
      <c r="BP93" s="29">
        <f t="shared" si="188"/>
        <v>1</v>
      </c>
      <c r="BQ93" s="29">
        <f t="shared" si="189"/>
        <v>1</v>
      </c>
      <c r="BR93" s="29"/>
      <c r="BS93" s="29">
        <f t="shared" si="190"/>
        <v>0</v>
      </c>
      <c r="BT93" s="29">
        <f t="shared" si="191"/>
        <v>0</v>
      </c>
      <c r="BU93" s="29">
        <f t="shared" si="192"/>
        <v>0</v>
      </c>
      <c r="BV93" s="29">
        <f t="shared" si="193"/>
        <v>0</v>
      </c>
      <c r="BW93" s="29">
        <f t="shared" si="194"/>
        <v>0</v>
      </c>
      <c r="BX93" s="29"/>
      <c r="BY93" s="29">
        <f t="shared" si="195"/>
        <v>1</v>
      </c>
      <c r="BZ93" s="29">
        <f t="shared" si="196"/>
        <v>1</v>
      </c>
      <c r="CA93" s="29">
        <f t="shared" si="197"/>
        <v>1</v>
      </c>
      <c r="CB93" s="29">
        <f t="shared" si="198"/>
        <v>1</v>
      </c>
      <c r="CC93" s="29">
        <f t="shared" si="199"/>
        <v>1</v>
      </c>
      <c r="CD93" s="29"/>
      <c r="CE93" s="29">
        <f t="shared" si="200"/>
        <v>1</v>
      </c>
      <c r="CF93" s="29">
        <f t="shared" si="201"/>
        <v>1</v>
      </c>
      <c r="CG93" s="29">
        <f t="shared" si="202"/>
        <v>1</v>
      </c>
      <c r="CH93" s="29">
        <f t="shared" si="203"/>
        <v>1</v>
      </c>
      <c r="CI93" s="29">
        <f t="shared" si="204"/>
        <v>1</v>
      </c>
      <c r="CJ93" s="29"/>
      <c r="CK93" s="29">
        <f t="shared" si="205"/>
        <v>0</v>
      </c>
      <c r="CL93" s="29">
        <f t="shared" si="206"/>
        <v>0</v>
      </c>
      <c r="CM93" s="29">
        <f t="shared" si="207"/>
        <v>0</v>
      </c>
      <c r="CN93" s="29">
        <f t="shared" si="208"/>
        <v>0</v>
      </c>
      <c r="CO93" s="29">
        <f t="shared" si="209"/>
        <v>0</v>
      </c>
    </row>
    <row r="94" spans="1:93" ht="18" customHeight="1" x14ac:dyDescent="0.25">
      <c r="A94" s="17" t="s">
        <v>15</v>
      </c>
      <c r="B94" s="17" t="s">
        <v>110</v>
      </c>
      <c r="C94" s="17" t="s">
        <v>17</v>
      </c>
      <c r="D94" s="17" t="s">
        <v>17</v>
      </c>
      <c r="E94" s="17" t="s">
        <v>20</v>
      </c>
      <c r="F94" s="17" t="s">
        <v>21</v>
      </c>
      <c r="G94" s="17" t="s">
        <v>20</v>
      </c>
      <c r="H94" s="17" t="s">
        <v>15</v>
      </c>
      <c r="I94" s="17" t="s">
        <v>16</v>
      </c>
      <c r="J94" s="16">
        <f>+'Select Tuition Changes'!Y100</f>
        <v>0</v>
      </c>
      <c r="K94" s="16">
        <f>+'Select Tuition Changes'!Z100</f>
        <v>0</v>
      </c>
      <c r="L94" s="16">
        <f>+'Select Tuition Changes'!AA100</f>
        <v>0</v>
      </c>
      <c r="M94" s="16">
        <f>+'Select Tuition Changes'!AB100</f>
        <v>0</v>
      </c>
      <c r="N94" s="16">
        <f>+'Select Tuition Changes'!AC100</f>
        <v>0</v>
      </c>
      <c r="O94" s="16"/>
      <c r="P94" s="16">
        <f t="shared" si="258"/>
        <v>3.5000000000000003E-2</v>
      </c>
      <c r="Q94" s="27">
        <f>+'Select Tuition Changes'!AE100-'Tuition Calculations'!AL94</f>
        <v>26301</v>
      </c>
      <c r="R94" s="27">
        <f>+'Select Tuition Changes'!AF100-'Tuition Calculations'!AM94</f>
        <v>26301</v>
      </c>
      <c r="S94" s="27">
        <f>+'Select Tuition Changes'!AG100-'Tuition Calculations'!AN94</f>
        <v>26301</v>
      </c>
      <c r="T94" s="27">
        <f>+'Select Tuition Changes'!AH100-'Tuition Calculations'!AO94</f>
        <v>26301</v>
      </c>
      <c r="U94" s="27">
        <f>+'Select Tuition Changes'!AI100-'Tuition Calculations'!AP94</f>
        <v>26301</v>
      </c>
      <c r="V94" s="27">
        <f>+'Select Tuition Changes'!AJ100-'Tuition Calculations'!AQ94</f>
        <v>26301</v>
      </c>
      <c r="W94" s="27"/>
      <c r="X94" s="27">
        <f t="shared" ref="X94:AC94" si="269">+Q93</f>
        <v>14751</v>
      </c>
      <c r="Y94" s="27">
        <f t="shared" si="269"/>
        <v>14751</v>
      </c>
      <c r="Z94" s="27">
        <f t="shared" si="269"/>
        <v>14751</v>
      </c>
      <c r="AA94" s="27">
        <f t="shared" si="269"/>
        <v>14751</v>
      </c>
      <c r="AB94" s="27">
        <f t="shared" si="269"/>
        <v>14751</v>
      </c>
      <c r="AC94" s="27">
        <f t="shared" si="269"/>
        <v>14751</v>
      </c>
      <c r="AD94" s="27"/>
      <c r="AE94" s="27">
        <f t="shared" si="211"/>
        <v>11550</v>
      </c>
      <c r="AF94" s="27">
        <f t="shared" si="215"/>
        <v>11550</v>
      </c>
      <c r="AG94" s="27">
        <f t="shared" si="216"/>
        <v>11550</v>
      </c>
      <c r="AH94" s="27">
        <f t="shared" si="217"/>
        <v>11550</v>
      </c>
      <c r="AI94" s="27">
        <f t="shared" si="218"/>
        <v>11550</v>
      </c>
      <c r="AJ94" s="27">
        <f t="shared" si="219"/>
        <v>11550</v>
      </c>
      <c r="AK94" s="27"/>
      <c r="AL94" s="27">
        <f>ROUND($P94*'Select Tuition Changes'!AE100,0)</f>
        <v>954</v>
      </c>
      <c r="AM94" s="27">
        <f>ROUND($P94*'Select Tuition Changes'!AF100,0)</f>
        <v>954</v>
      </c>
      <c r="AN94" s="27">
        <f>ROUND($P94*'Select Tuition Changes'!AG100,0)</f>
        <v>954</v>
      </c>
      <c r="AO94" s="27">
        <f>ROUND($P94*'Select Tuition Changes'!AH100,0)</f>
        <v>954</v>
      </c>
      <c r="AP94" s="27">
        <f>ROUND($P94*'Select Tuition Changes'!AI100,0)</f>
        <v>954</v>
      </c>
      <c r="AQ94" s="27">
        <f>ROUND($P94*'Select Tuition Changes'!AJ100,0)</f>
        <v>954</v>
      </c>
      <c r="AR94" s="27"/>
      <c r="AS94" s="27">
        <f t="shared" ref="AS94:AX94" si="270">+AL93</f>
        <v>456</v>
      </c>
      <c r="AT94" s="27">
        <f t="shared" si="270"/>
        <v>456</v>
      </c>
      <c r="AU94" s="27">
        <f t="shared" si="270"/>
        <v>456</v>
      </c>
      <c r="AV94" s="27">
        <f t="shared" si="270"/>
        <v>456</v>
      </c>
      <c r="AW94" s="27">
        <f t="shared" si="270"/>
        <v>456</v>
      </c>
      <c r="AX94" s="27">
        <f t="shared" si="270"/>
        <v>456</v>
      </c>
      <c r="AY94" s="27"/>
      <c r="AZ94" s="27">
        <f t="shared" si="213"/>
        <v>498</v>
      </c>
      <c r="BA94" s="27">
        <f t="shared" si="173"/>
        <v>498</v>
      </c>
      <c r="BB94" s="27">
        <f t="shared" si="174"/>
        <v>498</v>
      </c>
      <c r="BC94" s="27">
        <f t="shared" si="175"/>
        <v>498</v>
      </c>
      <c r="BD94" s="27">
        <f t="shared" si="176"/>
        <v>498</v>
      </c>
      <c r="BE94" s="27">
        <f t="shared" si="177"/>
        <v>498</v>
      </c>
      <c r="BF94" s="28"/>
      <c r="BG94" s="29">
        <f t="shared" si="180"/>
        <v>1</v>
      </c>
      <c r="BH94" s="29">
        <f t="shared" si="181"/>
        <v>1</v>
      </c>
      <c r="BI94" s="29">
        <f t="shared" si="182"/>
        <v>1</v>
      </c>
      <c r="BJ94" s="29">
        <f t="shared" si="183"/>
        <v>1</v>
      </c>
      <c r="BK94" s="29">
        <f t="shared" si="184"/>
        <v>1</v>
      </c>
      <c r="BL94" s="29"/>
      <c r="BM94" s="29">
        <f t="shared" si="185"/>
        <v>1</v>
      </c>
      <c r="BN94" s="29">
        <f t="shared" si="186"/>
        <v>1</v>
      </c>
      <c r="BO94" s="29">
        <f t="shared" si="187"/>
        <v>1</v>
      </c>
      <c r="BP94" s="29">
        <f t="shared" si="188"/>
        <v>1</v>
      </c>
      <c r="BQ94" s="29">
        <f t="shared" si="189"/>
        <v>1</v>
      </c>
      <c r="BR94" s="29"/>
      <c r="BS94" s="29">
        <f t="shared" si="190"/>
        <v>1</v>
      </c>
      <c r="BT94" s="29">
        <f t="shared" si="191"/>
        <v>1</v>
      </c>
      <c r="BU94" s="29">
        <f t="shared" si="192"/>
        <v>1</v>
      </c>
      <c r="BV94" s="29">
        <f t="shared" si="193"/>
        <v>1</v>
      </c>
      <c r="BW94" s="29">
        <f t="shared" si="194"/>
        <v>1</v>
      </c>
      <c r="BX94" s="29"/>
      <c r="BY94" s="29">
        <f t="shared" si="195"/>
        <v>1</v>
      </c>
      <c r="BZ94" s="29">
        <f t="shared" si="196"/>
        <v>1</v>
      </c>
      <c r="CA94" s="29">
        <f t="shared" si="197"/>
        <v>1</v>
      </c>
      <c r="CB94" s="29">
        <f t="shared" si="198"/>
        <v>1</v>
      </c>
      <c r="CC94" s="29">
        <f t="shared" si="199"/>
        <v>1</v>
      </c>
      <c r="CD94" s="29"/>
      <c r="CE94" s="29">
        <f t="shared" si="200"/>
        <v>1</v>
      </c>
      <c r="CF94" s="29">
        <f t="shared" si="201"/>
        <v>1</v>
      </c>
      <c r="CG94" s="29">
        <f t="shared" si="202"/>
        <v>1</v>
      </c>
      <c r="CH94" s="29">
        <f t="shared" si="203"/>
        <v>1</v>
      </c>
      <c r="CI94" s="29">
        <f t="shared" si="204"/>
        <v>1</v>
      </c>
      <c r="CJ94" s="29"/>
      <c r="CK94" s="29">
        <f t="shared" si="205"/>
        <v>1</v>
      </c>
      <c r="CL94" s="29">
        <f t="shared" si="206"/>
        <v>1</v>
      </c>
      <c r="CM94" s="29">
        <f t="shared" si="207"/>
        <v>1</v>
      </c>
      <c r="CN94" s="29">
        <f t="shared" si="208"/>
        <v>1</v>
      </c>
      <c r="CO94" s="29">
        <f t="shared" si="209"/>
        <v>1</v>
      </c>
    </row>
    <row r="95" spans="1:93" ht="18" customHeight="1" x14ac:dyDescent="0.25">
      <c r="A95" s="17" t="s">
        <v>15</v>
      </c>
      <c r="B95" s="17" t="s">
        <v>110</v>
      </c>
      <c r="C95" s="17" t="s">
        <v>19</v>
      </c>
      <c r="D95" s="17" t="s">
        <v>19</v>
      </c>
      <c r="E95" s="17" t="s">
        <v>23</v>
      </c>
      <c r="F95" s="17" t="s">
        <v>22</v>
      </c>
      <c r="G95" s="17" t="s">
        <v>23</v>
      </c>
      <c r="H95" s="17" t="s">
        <v>13</v>
      </c>
      <c r="I95" s="17" t="s">
        <v>14</v>
      </c>
      <c r="J95" s="16">
        <f>+'Select Tuition Changes'!Y101</f>
        <v>0</v>
      </c>
      <c r="K95" s="16">
        <f>+'Select Tuition Changes'!Z101</f>
        <v>0</v>
      </c>
      <c r="L95" s="16">
        <f>+'Select Tuition Changes'!AA101</f>
        <v>0</v>
      </c>
      <c r="M95" s="16">
        <f>+'Select Tuition Changes'!AB101</f>
        <v>0</v>
      </c>
      <c r="N95" s="16">
        <f>+'Select Tuition Changes'!AC101</f>
        <v>0</v>
      </c>
      <c r="O95" s="16"/>
      <c r="P95" s="16">
        <f t="shared" si="258"/>
        <v>0.03</v>
      </c>
      <c r="Q95" s="27">
        <f>+'Select Tuition Changes'!AE101-'Tuition Calculations'!AL95</f>
        <v>15126</v>
      </c>
      <c r="R95" s="27">
        <f>+'Select Tuition Changes'!AF101-'Tuition Calculations'!AM95</f>
        <v>15126</v>
      </c>
      <c r="S95" s="27">
        <f>+'Select Tuition Changes'!AG101-'Tuition Calculations'!AN95</f>
        <v>15126</v>
      </c>
      <c r="T95" s="27">
        <f>+'Select Tuition Changes'!AH101-'Tuition Calculations'!AO95</f>
        <v>15126</v>
      </c>
      <c r="U95" s="27">
        <f>+'Select Tuition Changes'!AI101-'Tuition Calculations'!AP95</f>
        <v>15126</v>
      </c>
      <c r="V95" s="27">
        <f>+'Select Tuition Changes'!AJ101-'Tuition Calculations'!AQ95</f>
        <v>15126</v>
      </c>
      <c r="W95" s="27"/>
      <c r="X95" s="27">
        <f t="shared" ref="X95:AC95" si="271">+Q95</f>
        <v>15126</v>
      </c>
      <c r="Y95" s="27">
        <f t="shared" si="271"/>
        <v>15126</v>
      </c>
      <c r="Z95" s="27">
        <f t="shared" si="271"/>
        <v>15126</v>
      </c>
      <c r="AA95" s="27">
        <f t="shared" si="271"/>
        <v>15126</v>
      </c>
      <c r="AB95" s="27">
        <f t="shared" si="271"/>
        <v>15126</v>
      </c>
      <c r="AC95" s="27">
        <f t="shared" si="271"/>
        <v>15126</v>
      </c>
      <c r="AD95" s="27"/>
      <c r="AE95" s="27">
        <f t="shared" si="211"/>
        <v>0</v>
      </c>
      <c r="AF95" s="27">
        <f t="shared" si="215"/>
        <v>0</v>
      </c>
      <c r="AG95" s="27">
        <f t="shared" si="216"/>
        <v>0</v>
      </c>
      <c r="AH95" s="27">
        <f t="shared" si="217"/>
        <v>0</v>
      </c>
      <c r="AI95" s="27">
        <f t="shared" si="218"/>
        <v>0</v>
      </c>
      <c r="AJ95" s="27">
        <f t="shared" si="219"/>
        <v>0</v>
      </c>
      <c r="AK95" s="27"/>
      <c r="AL95" s="27">
        <f>ROUND($P95*'Select Tuition Changes'!AE101,0)</f>
        <v>468</v>
      </c>
      <c r="AM95" s="27">
        <f>ROUND($P95*'Select Tuition Changes'!AF101,0)</f>
        <v>468</v>
      </c>
      <c r="AN95" s="27">
        <f>ROUND($P95*'Select Tuition Changes'!AG101,0)</f>
        <v>468</v>
      </c>
      <c r="AO95" s="27">
        <f>ROUND($P95*'Select Tuition Changes'!AH101,0)</f>
        <v>468</v>
      </c>
      <c r="AP95" s="27">
        <f>ROUND($P95*'Select Tuition Changes'!AI101,0)</f>
        <v>468</v>
      </c>
      <c r="AQ95" s="27">
        <f>ROUND($P95*'Select Tuition Changes'!AJ101,0)</f>
        <v>468</v>
      </c>
      <c r="AR95" s="27"/>
      <c r="AS95" s="27">
        <f t="shared" ref="AS95:AX95" si="272">+AL95</f>
        <v>468</v>
      </c>
      <c r="AT95" s="27">
        <f t="shared" si="272"/>
        <v>468</v>
      </c>
      <c r="AU95" s="27">
        <f t="shared" si="272"/>
        <v>468</v>
      </c>
      <c r="AV95" s="27">
        <f t="shared" si="272"/>
        <v>468</v>
      </c>
      <c r="AW95" s="27">
        <f t="shared" si="272"/>
        <v>468</v>
      </c>
      <c r="AX95" s="27">
        <f t="shared" si="272"/>
        <v>468</v>
      </c>
      <c r="AY95" s="27"/>
      <c r="AZ95" s="27">
        <f t="shared" si="213"/>
        <v>0</v>
      </c>
      <c r="BA95" s="27">
        <f t="shared" si="173"/>
        <v>0</v>
      </c>
      <c r="BB95" s="27">
        <f t="shared" si="174"/>
        <v>0</v>
      </c>
      <c r="BC95" s="27">
        <f t="shared" si="175"/>
        <v>0</v>
      </c>
      <c r="BD95" s="27">
        <f t="shared" si="176"/>
        <v>0</v>
      </c>
      <c r="BE95" s="27">
        <f t="shared" si="177"/>
        <v>0</v>
      </c>
      <c r="BF95" s="28"/>
      <c r="BG95" s="29">
        <f t="shared" si="180"/>
        <v>1</v>
      </c>
      <c r="BH95" s="29">
        <f t="shared" si="181"/>
        <v>1</v>
      </c>
      <c r="BI95" s="29">
        <f t="shared" si="182"/>
        <v>1</v>
      </c>
      <c r="BJ95" s="29">
        <f t="shared" si="183"/>
        <v>1</v>
      </c>
      <c r="BK95" s="29">
        <f t="shared" si="184"/>
        <v>1</v>
      </c>
      <c r="BL95" s="29"/>
      <c r="BM95" s="29">
        <f t="shared" si="185"/>
        <v>1</v>
      </c>
      <c r="BN95" s="29">
        <f t="shared" si="186"/>
        <v>1</v>
      </c>
      <c r="BO95" s="29">
        <f t="shared" si="187"/>
        <v>1</v>
      </c>
      <c r="BP95" s="29">
        <f t="shared" si="188"/>
        <v>1</v>
      </c>
      <c r="BQ95" s="29">
        <f t="shared" si="189"/>
        <v>1</v>
      </c>
      <c r="BR95" s="29"/>
      <c r="BS95" s="29">
        <f t="shared" si="190"/>
        <v>0</v>
      </c>
      <c r="BT95" s="29">
        <f t="shared" si="191"/>
        <v>0</v>
      </c>
      <c r="BU95" s="29">
        <f t="shared" si="192"/>
        <v>0</v>
      </c>
      <c r="BV95" s="29">
        <f t="shared" si="193"/>
        <v>0</v>
      </c>
      <c r="BW95" s="29">
        <f t="shared" si="194"/>
        <v>0</v>
      </c>
      <c r="BX95" s="29"/>
      <c r="BY95" s="29">
        <f t="shared" si="195"/>
        <v>1</v>
      </c>
      <c r="BZ95" s="29">
        <f t="shared" si="196"/>
        <v>1</v>
      </c>
      <c r="CA95" s="29">
        <f t="shared" si="197"/>
        <v>1</v>
      </c>
      <c r="CB95" s="29">
        <f t="shared" si="198"/>
        <v>1</v>
      </c>
      <c r="CC95" s="29">
        <f t="shared" si="199"/>
        <v>1</v>
      </c>
      <c r="CD95" s="29"/>
      <c r="CE95" s="29">
        <f t="shared" si="200"/>
        <v>1</v>
      </c>
      <c r="CF95" s="29">
        <f t="shared" si="201"/>
        <v>1</v>
      </c>
      <c r="CG95" s="29">
        <f t="shared" si="202"/>
        <v>1</v>
      </c>
      <c r="CH95" s="29">
        <f t="shared" si="203"/>
        <v>1</v>
      </c>
      <c r="CI95" s="29">
        <f t="shared" si="204"/>
        <v>1</v>
      </c>
      <c r="CJ95" s="29"/>
      <c r="CK95" s="29">
        <f t="shared" si="205"/>
        <v>0</v>
      </c>
      <c r="CL95" s="29">
        <f t="shared" si="206"/>
        <v>0</v>
      </c>
      <c r="CM95" s="29">
        <f t="shared" si="207"/>
        <v>0</v>
      </c>
      <c r="CN95" s="29">
        <f t="shared" si="208"/>
        <v>0</v>
      </c>
      <c r="CO95" s="29">
        <f t="shared" si="209"/>
        <v>0</v>
      </c>
    </row>
    <row r="96" spans="1:93" ht="18" customHeight="1" x14ac:dyDescent="0.25">
      <c r="A96" s="17" t="s">
        <v>15</v>
      </c>
      <c r="B96" s="17" t="s">
        <v>110</v>
      </c>
      <c r="C96" s="17" t="s">
        <v>19</v>
      </c>
      <c r="D96" s="17" t="s">
        <v>19</v>
      </c>
      <c r="E96" s="17" t="s">
        <v>23</v>
      </c>
      <c r="F96" s="17" t="s">
        <v>22</v>
      </c>
      <c r="G96" s="17" t="s">
        <v>23</v>
      </c>
      <c r="H96" s="17" t="s">
        <v>15</v>
      </c>
      <c r="I96" s="17" t="s">
        <v>16</v>
      </c>
      <c r="J96" s="16">
        <f>+'Select Tuition Changes'!Y102</f>
        <v>0</v>
      </c>
      <c r="K96" s="16">
        <f>+'Select Tuition Changes'!Z102</f>
        <v>0</v>
      </c>
      <c r="L96" s="16">
        <f>+'Select Tuition Changes'!AA102</f>
        <v>0</v>
      </c>
      <c r="M96" s="16">
        <f>+'Select Tuition Changes'!AB102</f>
        <v>0</v>
      </c>
      <c r="N96" s="16">
        <f>+'Select Tuition Changes'!AC102</f>
        <v>0</v>
      </c>
      <c r="O96" s="16"/>
      <c r="P96" s="16">
        <f t="shared" si="258"/>
        <v>3.5000000000000003E-2</v>
      </c>
      <c r="Q96" s="27">
        <f>+'Select Tuition Changes'!AE102-'Tuition Calculations'!AL96</f>
        <v>26863</v>
      </c>
      <c r="R96" s="27">
        <f>+'Select Tuition Changes'!AF102-'Tuition Calculations'!AM96</f>
        <v>26863</v>
      </c>
      <c r="S96" s="27">
        <f>+'Select Tuition Changes'!AG102-'Tuition Calculations'!AN96</f>
        <v>26863</v>
      </c>
      <c r="T96" s="27">
        <f>+'Select Tuition Changes'!AH102-'Tuition Calculations'!AO96</f>
        <v>26863</v>
      </c>
      <c r="U96" s="27">
        <f>+'Select Tuition Changes'!AI102-'Tuition Calculations'!AP96</f>
        <v>26863</v>
      </c>
      <c r="V96" s="27">
        <f>+'Select Tuition Changes'!AJ102-'Tuition Calculations'!AQ96</f>
        <v>26863</v>
      </c>
      <c r="W96" s="27"/>
      <c r="X96" s="27">
        <f t="shared" ref="X96:AC96" si="273">+Q95</f>
        <v>15126</v>
      </c>
      <c r="Y96" s="27">
        <f t="shared" si="273"/>
        <v>15126</v>
      </c>
      <c r="Z96" s="27">
        <f t="shared" si="273"/>
        <v>15126</v>
      </c>
      <c r="AA96" s="27">
        <f t="shared" si="273"/>
        <v>15126</v>
      </c>
      <c r="AB96" s="27">
        <f t="shared" si="273"/>
        <v>15126</v>
      </c>
      <c r="AC96" s="27">
        <f t="shared" si="273"/>
        <v>15126</v>
      </c>
      <c r="AD96" s="27"/>
      <c r="AE96" s="27">
        <f t="shared" si="211"/>
        <v>11737</v>
      </c>
      <c r="AF96" s="27">
        <f t="shared" si="215"/>
        <v>11737</v>
      </c>
      <c r="AG96" s="27">
        <f t="shared" si="216"/>
        <v>11737</v>
      </c>
      <c r="AH96" s="27">
        <f t="shared" si="217"/>
        <v>11737</v>
      </c>
      <c r="AI96" s="27">
        <f t="shared" si="218"/>
        <v>11737</v>
      </c>
      <c r="AJ96" s="27">
        <f t="shared" si="219"/>
        <v>11737</v>
      </c>
      <c r="AK96" s="27"/>
      <c r="AL96" s="27">
        <f>ROUND($P96*'Select Tuition Changes'!AE102,0)</f>
        <v>974</v>
      </c>
      <c r="AM96" s="27">
        <f>ROUND($P96*'Select Tuition Changes'!AF102,0)</f>
        <v>974</v>
      </c>
      <c r="AN96" s="27">
        <f>ROUND($P96*'Select Tuition Changes'!AG102,0)</f>
        <v>974</v>
      </c>
      <c r="AO96" s="27">
        <f>ROUND($P96*'Select Tuition Changes'!AH102,0)</f>
        <v>974</v>
      </c>
      <c r="AP96" s="27">
        <f>ROUND($P96*'Select Tuition Changes'!AI102,0)</f>
        <v>974</v>
      </c>
      <c r="AQ96" s="27">
        <f>ROUND($P96*'Select Tuition Changes'!AJ102,0)</f>
        <v>974</v>
      </c>
      <c r="AR96" s="27"/>
      <c r="AS96" s="27">
        <f t="shared" ref="AS96:AX96" si="274">+AL95</f>
        <v>468</v>
      </c>
      <c r="AT96" s="27">
        <f t="shared" si="274"/>
        <v>468</v>
      </c>
      <c r="AU96" s="27">
        <f t="shared" si="274"/>
        <v>468</v>
      </c>
      <c r="AV96" s="27">
        <f t="shared" si="274"/>
        <v>468</v>
      </c>
      <c r="AW96" s="27">
        <f t="shared" si="274"/>
        <v>468</v>
      </c>
      <c r="AX96" s="27">
        <f t="shared" si="274"/>
        <v>468</v>
      </c>
      <c r="AY96" s="27"/>
      <c r="AZ96" s="27">
        <f t="shared" si="213"/>
        <v>506</v>
      </c>
      <c r="BA96" s="27">
        <f t="shared" si="173"/>
        <v>506</v>
      </c>
      <c r="BB96" s="27">
        <f t="shared" si="174"/>
        <v>506</v>
      </c>
      <c r="BC96" s="27">
        <f t="shared" si="175"/>
        <v>506</v>
      </c>
      <c r="BD96" s="27">
        <f t="shared" si="176"/>
        <v>506</v>
      </c>
      <c r="BE96" s="27">
        <f t="shared" si="177"/>
        <v>506</v>
      </c>
      <c r="BF96" s="28"/>
      <c r="BG96" s="29">
        <f t="shared" si="180"/>
        <v>1</v>
      </c>
      <c r="BH96" s="29">
        <f t="shared" si="181"/>
        <v>1</v>
      </c>
      <c r="BI96" s="29">
        <f t="shared" si="182"/>
        <v>1</v>
      </c>
      <c r="BJ96" s="29">
        <f t="shared" si="183"/>
        <v>1</v>
      </c>
      <c r="BK96" s="29">
        <f t="shared" si="184"/>
        <v>1</v>
      </c>
      <c r="BL96" s="29"/>
      <c r="BM96" s="29">
        <f t="shared" si="185"/>
        <v>1</v>
      </c>
      <c r="BN96" s="29">
        <f t="shared" si="186"/>
        <v>1</v>
      </c>
      <c r="BO96" s="29">
        <f t="shared" si="187"/>
        <v>1</v>
      </c>
      <c r="BP96" s="29">
        <f t="shared" si="188"/>
        <v>1</v>
      </c>
      <c r="BQ96" s="29">
        <f t="shared" si="189"/>
        <v>1</v>
      </c>
      <c r="BR96" s="29"/>
      <c r="BS96" s="29">
        <f t="shared" si="190"/>
        <v>1</v>
      </c>
      <c r="BT96" s="29">
        <f t="shared" si="191"/>
        <v>1</v>
      </c>
      <c r="BU96" s="29">
        <f t="shared" si="192"/>
        <v>1</v>
      </c>
      <c r="BV96" s="29">
        <f t="shared" si="193"/>
        <v>1</v>
      </c>
      <c r="BW96" s="29">
        <f t="shared" si="194"/>
        <v>1</v>
      </c>
      <c r="BX96" s="29"/>
      <c r="BY96" s="29">
        <f t="shared" si="195"/>
        <v>1</v>
      </c>
      <c r="BZ96" s="29">
        <f t="shared" si="196"/>
        <v>1</v>
      </c>
      <c r="CA96" s="29">
        <f t="shared" si="197"/>
        <v>1</v>
      </c>
      <c r="CB96" s="29">
        <f t="shared" si="198"/>
        <v>1</v>
      </c>
      <c r="CC96" s="29">
        <f t="shared" si="199"/>
        <v>1</v>
      </c>
      <c r="CD96" s="29"/>
      <c r="CE96" s="29">
        <f t="shared" si="200"/>
        <v>1</v>
      </c>
      <c r="CF96" s="29">
        <f t="shared" si="201"/>
        <v>1</v>
      </c>
      <c r="CG96" s="29">
        <f t="shared" si="202"/>
        <v>1</v>
      </c>
      <c r="CH96" s="29">
        <f t="shared" si="203"/>
        <v>1</v>
      </c>
      <c r="CI96" s="29">
        <f t="shared" si="204"/>
        <v>1</v>
      </c>
      <c r="CJ96" s="29"/>
      <c r="CK96" s="29">
        <f t="shared" si="205"/>
        <v>1</v>
      </c>
      <c r="CL96" s="29">
        <f t="shared" si="206"/>
        <v>1</v>
      </c>
      <c r="CM96" s="29">
        <f t="shared" si="207"/>
        <v>1</v>
      </c>
      <c r="CN96" s="29">
        <f t="shared" si="208"/>
        <v>1</v>
      </c>
      <c r="CO96" s="29">
        <f t="shared" si="209"/>
        <v>1</v>
      </c>
    </row>
    <row r="97" spans="1:93" ht="18" customHeight="1" x14ac:dyDescent="0.25">
      <c r="A97" s="17" t="s">
        <v>15</v>
      </c>
      <c r="B97" s="17" t="s">
        <v>110</v>
      </c>
      <c r="C97" s="17" t="s">
        <v>21</v>
      </c>
      <c r="D97" s="17" t="s">
        <v>21</v>
      </c>
      <c r="E97" s="17" t="s">
        <v>25</v>
      </c>
      <c r="F97" s="17" t="s">
        <v>19</v>
      </c>
      <c r="G97" s="17" t="s">
        <v>26</v>
      </c>
      <c r="H97" s="17" t="s">
        <v>13</v>
      </c>
      <c r="I97" s="17" t="s">
        <v>14</v>
      </c>
      <c r="J97" s="16">
        <f>+'Select Tuition Changes'!Y103</f>
        <v>0</v>
      </c>
      <c r="K97" s="16">
        <f>+'Select Tuition Changes'!Z103</f>
        <v>0</v>
      </c>
      <c r="L97" s="16">
        <f>+'Select Tuition Changes'!AA103</f>
        <v>0</v>
      </c>
      <c r="M97" s="16">
        <f>+'Select Tuition Changes'!AB103</f>
        <v>0</v>
      </c>
      <c r="N97" s="16">
        <f>+'Select Tuition Changes'!AC103</f>
        <v>0</v>
      </c>
      <c r="O97" s="16"/>
      <c r="P97" s="16">
        <f t="shared" si="258"/>
        <v>0.03</v>
      </c>
      <c r="Q97" s="27">
        <f>+'Select Tuition Changes'!AE103-'Tuition Calculations'!AL97</f>
        <v>15470</v>
      </c>
      <c r="R97" s="27">
        <f>+'Select Tuition Changes'!AF103-'Tuition Calculations'!AM97</f>
        <v>15470</v>
      </c>
      <c r="S97" s="27">
        <f>+'Select Tuition Changes'!AG103-'Tuition Calculations'!AN97</f>
        <v>15470</v>
      </c>
      <c r="T97" s="27">
        <f>+'Select Tuition Changes'!AH103-'Tuition Calculations'!AO97</f>
        <v>15470</v>
      </c>
      <c r="U97" s="27">
        <f>+'Select Tuition Changes'!AI103-'Tuition Calculations'!AP97</f>
        <v>15470</v>
      </c>
      <c r="V97" s="27">
        <f>+'Select Tuition Changes'!AJ103-'Tuition Calculations'!AQ97</f>
        <v>15470</v>
      </c>
      <c r="W97" s="27"/>
      <c r="X97" s="27">
        <f t="shared" ref="X97:AC97" si="275">+Q97</f>
        <v>15470</v>
      </c>
      <c r="Y97" s="27">
        <f t="shared" si="275"/>
        <v>15470</v>
      </c>
      <c r="Z97" s="27">
        <f t="shared" si="275"/>
        <v>15470</v>
      </c>
      <c r="AA97" s="27">
        <f t="shared" si="275"/>
        <v>15470</v>
      </c>
      <c r="AB97" s="27">
        <f t="shared" si="275"/>
        <v>15470</v>
      </c>
      <c r="AC97" s="27">
        <f t="shared" si="275"/>
        <v>15470</v>
      </c>
      <c r="AD97" s="27"/>
      <c r="AE97" s="27">
        <f t="shared" si="211"/>
        <v>0</v>
      </c>
      <c r="AF97" s="27">
        <f t="shared" si="215"/>
        <v>0</v>
      </c>
      <c r="AG97" s="27">
        <f t="shared" si="216"/>
        <v>0</v>
      </c>
      <c r="AH97" s="27">
        <f t="shared" si="217"/>
        <v>0</v>
      </c>
      <c r="AI97" s="27">
        <f t="shared" si="218"/>
        <v>0</v>
      </c>
      <c r="AJ97" s="27">
        <f t="shared" si="219"/>
        <v>0</v>
      </c>
      <c r="AK97" s="27"/>
      <c r="AL97" s="27">
        <f>ROUND($P97*'Select Tuition Changes'!AE103,0)</f>
        <v>478</v>
      </c>
      <c r="AM97" s="27">
        <f>ROUND($P97*'Select Tuition Changes'!AF103,0)</f>
        <v>478</v>
      </c>
      <c r="AN97" s="27">
        <f>ROUND($P97*'Select Tuition Changes'!AG103,0)</f>
        <v>478</v>
      </c>
      <c r="AO97" s="27">
        <f>ROUND($P97*'Select Tuition Changes'!AH103,0)</f>
        <v>478</v>
      </c>
      <c r="AP97" s="27">
        <f>ROUND($P97*'Select Tuition Changes'!AI103,0)</f>
        <v>478</v>
      </c>
      <c r="AQ97" s="27">
        <f>ROUND($P97*'Select Tuition Changes'!AJ103,0)</f>
        <v>478</v>
      </c>
      <c r="AR97" s="27"/>
      <c r="AS97" s="27">
        <f t="shared" ref="AS97:AX97" si="276">+AL97</f>
        <v>478</v>
      </c>
      <c r="AT97" s="27">
        <f t="shared" si="276"/>
        <v>478</v>
      </c>
      <c r="AU97" s="27">
        <f t="shared" si="276"/>
        <v>478</v>
      </c>
      <c r="AV97" s="27">
        <f t="shared" si="276"/>
        <v>478</v>
      </c>
      <c r="AW97" s="27">
        <f t="shared" si="276"/>
        <v>478</v>
      </c>
      <c r="AX97" s="27">
        <f t="shared" si="276"/>
        <v>478</v>
      </c>
      <c r="AY97" s="27"/>
      <c r="AZ97" s="27">
        <f t="shared" si="213"/>
        <v>0</v>
      </c>
      <c r="BA97" s="27">
        <f t="shared" si="173"/>
        <v>0</v>
      </c>
      <c r="BB97" s="27">
        <f t="shared" si="174"/>
        <v>0</v>
      </c>
      <c r="BC97" s="27">
        <f t="shared" si="175"/>
        <v>0</v>
      </c>
      <c r="BD97" s="27">
        <f t="shared" si="176"/>
        <v>0</v>
      </c>
      <c r="BE97" s="27">
        <f t="shared" si="177"/>
        <v>0</v>
      </c>
      <c r="BF97" s="28"/>
      <c r="BG97" s="29">
        <f t="shared" si="180"/>
        <v>1</v>
      </c>
      <c r="BH97" s="29">
        <f t="shared" si="181"/>
        <v>1</v>
      </c>
      <c r="BI97" s="29">
        <f t="shared" si="182"/>
        <v>1</v>
      </c>
      <c r="BJ97" s="29">
        <f t="shared" si="183"/>
        <v>1</v>
      </c>
      <c r="BK97" s="29">
        <f t="shared" si="184"/>
        <v>1</v>
      </c>
      <c r="BL97" s="29"/>
      <c r="BM97" s="29">
        <f t="shared" si="185"/>
        <v>1</v>
      </c>
      <c r="BN97" s="29">
        <f t="shared" si="186"/>
        <v>1</v>
      </c>
      <c r="BO97" s="29">
        <f t="shared" si="187"/>
        <v>1</v>
      </c>
      <c r="BP97" s="29">
        <f t="shared" si="188"/>
        <v>1</v>
      </c>
      <c r="BQ97" s="29">
        <f t="shared" si="189"/>
        <v>1</v>
      </c>
      <c r="BR97" s="29"/>
      <c r="BS97" s="29">
        <f t="shared" si="190"/>
        <v>0</v>
      </c>
      <c r="BT97" s="29">
        <f t="shared" si="191"/>
        <v>0</v>
      </c>
      <c r="BU97" s="29">
        <f t="shared" si="192"/>
        <v>0</v>
      </c>
      <c r="BV97" s="29">
        <f t="shared" si="193"/>
        <v>0</v>
      </c>
      <c r="BW97" s="29">
        <f t="shared" si="194"/>
        <v>0</v>
      </c>
      <c r="BX97" s="29"/>
      <c r="BY97" s="29">
        <f t="shared" si="195"/>
        <v>1</v>
      </c>
      <c r="BZ97" s="29">
        <f t="shared" si="196"/>
        <v>1</v>
      </c>
      <c r="CA97" s="29">
        <f t="shared" si="197"/>
        <v>1</v>
      </c>
      <c r="CB97" s="29">
        <f t="shared" si="198"/>
        <v>1</v>
      </c>
      <c r="CC97" s="29">
        <f t="shared" si="199"/>
        <v>1</v>
      </c>
      <c r="CD97" s="29"/>
      <c r="CE97" s="29">
        <f t="shared" si="200"/>
        <v>1</v>
      </c>
      <c r="CF97" s="29">
        <f t="shared" si="201"/>
        <v>1</v>
      </c>
      <c r="CG97" s="29">
        <f t="shared" si="202"/>
        <v>1</v>
      </c>
      <c r="CH97" s="29">
        <f t="shared" si="203"/>
        <v>1</v>
      </c>
      <c r="CI97" s="29">
        <f t="shared" si="204"/>
        <v>1</v>
      </c>
      <c r="CJ97" s="29"/>
      <c r="CK97" s="29">
        <f t="shared" si="205"/>
        <v>0</v>
      </c>
      <c r="CL97" s="29">
        <f t="shared" si="206"/>
        <v>0</v>
      </c>
      <c r="CM97" s="29">
        <f t="shared" si="207"/>
        <v>0</v>
      </c>
      <c r="CN97" s="29">
        <f t="shared" si="208"/>
        <v>0</v>
      </c>
      <c r="CO97" s="29">
        <f t="shared" si="209"/>
        <v>0</v>
      </c>
    </row>
    <row r="98" spans="1:93" ht="18" customHeight="1" x14ac:dyDescent="0.25">
      <c r="A98" s="17" t="s">
        <v>15</v>
      </c>
      <c r="B98" s="17" t="s">
        <v>110</v>
      </c>
      <c r="C98" s="17" t="s">
        <v>21</v>
      </c>
      <c r="D98" s="17" t="s">
        <v>21</v>
      </c>
      <c r="E98" s="17" t="s">
        <v>25</v>
      </c>
      <c r="F98" s="17" t="s">
        <v>19</v>
      </c>
      <c r="G98" s="17" t="s">
        <v>26</v>
      </c>
      <c r="H98" s="17" t="s">
        <v>15</v>
      </c>
      <c r="I98" s="17" t="s">
        <v>16</v>
      </c>
      <c r="J98" s="16">
        <f>+'Select Tuition Changes'!Y104</f>
        <v>0</v>
      </c>
      <c r="K98" s="16">
        <f>+'Select Tuition Changes'!Z104</f>
        <v>0</v>
      </c>
      <c r="L98" s="16">
        <f>+'Select Tuition Changes'!AA104</f>
        <v>0</v>
      </c>
      <c r="M98" s="16">
        <f>+'Select Tuition Changes'!AB104</f>
        <v>0</v>
      </c>
      <c r="N98" s="16">
        <f>+'Select Tuition Changes'!AC104</f>
        <v>0</v>
      </c>
      <c r="O98" s="16"/>
      <c r="P98" s="16">
        <f t="shared" si="258"/>
        <v>3.5000000000000003E-2</v>
      </c>
      <c r="Q98" s="27">
        <f>+'Select Tuition Changes'!AE104-'Tuition Calculations'!AL98</f>
        <v>27427</v>
      </c>
      <c r="R98" s="27">
        <f>+'Select Tuition Changes'!AF104-'Tuition Calculations'!AM98</f>
        <v>27427</v>
      </c>
      <c r="S98" s="27">
        <f>+'Select Tuition Changes'!AG104-'Tuition Calculations'!AN98</f>
        <v>27427</v>
      </c>
      <c r="T98" s="27">
        <f>+'Select Tuition Changes'!AH104-'Tuition Calculations'!AO98</f>
        <v>27427</v>
      </c>
      <c r="U98" s="27">
        <f>+'Select Tuition Changes'!AI104-'Tuition Calculations'!AP98</f>
        <v>27427</v>
      </c>
      <c r="V98" s="27">
        <f>+'Select Tuition Changes'!AJ104-'Tuition Calculations'!AQ98</f>
        <v>27427</v>
      </c>
      <c r="W98" s="27"/>
      <c r="X98" s="27">
        <f t="shared" ref="X98:AC98" si="277">+Q97</f>
        <v>15470</v>
      </c>
      <c r="Y98" s="27">
        <f t="shared" si="277"/>
        <v>15470</v>
      </c>
      <c r="Z98" s="27">
        <f t="shared" si="277"/>
        <v>15470</v>
      </c>
      <c r="AA98" s="27">
        <f t="shared" si="277"/>
        <v>15470</v>
      </c>
      <c r="AB98" s="27">
        <f t="shared" si="277"/>
        <v>15470</v>
      </c>
      <c r="AC98" s="27">
        <f t="shared" si="277"/>
        <v>15470</v>
      </c>
      <c r="AD98" s="27"/>
      <c r="AE98" s="27">
        <f t="shared" si="211"/>
        <v>11957</v>
      </c>
      <c r="AF98" s="27">
        <f t="shared" si="215"/>
        <v>11957</v>
      </c>
      <c r="AG98" s="27">
        <f t="shared" si="216"/>
        <v>11957</v>
      </c>
      <c r="AH98" s="27">
        <f t="shared" si="217"/>
        <v>11957</v>
      </c>
      <c r="AI98" s="27">
        <f t="shared" si="218"/>
        <v>11957</v>
      </c>
      <c r="AJ98" s="27">
        <f t="shared" si="219"/>
        <v>11957</v>
      </c>
      <c r="AK98" s="27"/>
      <c r="AL98" s="27">
        <f>ROUND($P98*'Select Tuition Changes'!AE104,0)</f>
        <v>995</v>
      </c>
      <c r="AM98" s="27">
        <f>ROUND($P98*'Select Tuition Changes'!AF104,0)</f>
        <v>995</v>
      </c>
      <c r="AN98" s="27">
        <f>ROUND($P98*'Select Tuition Changes'!AG104,0)</f>
        <v>995</v>
      </c>
      <c r="AO98" s="27">
        <f>ROUND($P98*'Select Tuition Changes'!AH104,0)</f>
        <v>995</v>
      </c>
      <c r="AP98" s="27">
        <f>ROUND($P98*'Select Tuition Changes'!AI104,0)</f>
        <v>995</v>
      </c>
      <c r="AQ98" s="27">
        <f>ROUND($P98*'Select Tuition Changes'!AJ104,0)</f>
        <v>995</v>
      </c>
      <c r="AR98" s="27"/>
      <c r="AS98" s="27">
        <f t="shared" ref="AS98:AX98" si="278">+AL97</f>
        <v>478</v>
      </c>
      <c r="AT98" s="27">
        <f t="shared" si="278"/>
        <v>478</v>
      </c>
      <c r="AU98" s="27">
        <f t="shared" si="278"/>
        <v>478</v>
      </c>
      <c r="AV98" s="27">
        <f t="shared" si="278"/>
        <v>478</v>
      </c>
      <c r="AW98" s="27">
        <f t="shared" si="278"/>
        <v>478</v>
      </c>
      <c r="AX98" s="27">
        <f t="shared" si="278"/>
        <v>478</v>
      </c>
      <c r="AY98" s="27"/>
      <c r="AZ98" s="27">
        <f t="shared" si="213"/>
        <v>517</v>
      </c>
      <c r="BA98" s="27">
        <f t="shared" si="173"/>
        <v>517</v>
      </c>
      <c r="BB98" s="27">
        <f t="shared" si="174"/>
        <v>517</v>
      </c>
      <c r="BC98" s="27">
        <f t="shared" si="175"/>
        <v>517</v>
      </c>
      <c r="BD98" s="27">
        <f t="shared" si="176"/>
        <v>517</v>
      </c>
      <c r="BE98" s="27">
        <f t="shared" si="177"/>
        <v>517</v>
      </c>
      <c r="BF98" s="28"/>
      <c r="BG98" s="29">
        <f t="shared" si="180"/>
        <v>1</v>
      </c>
      <c r="BH98" s="29">
        <f t="shared" si="181"/>
        <v>1</v>
      </c>
      <c r="BI98" s="29">
        <f t="shared" si="182"/>
        <v>1</v>
      </c>
      <c r="BJ98" s="29">
        <f t="shared" si="183"/>
        <v>1</v>
      </c>
      <c r="BK98" s="29">
        <f t="shared" si="184"/>
        <v>1</v>
      </c>
      <c r="BL98" s="29"/>
      <c r="BM98" s="29">
        <f t="shared" si="185"/>
        <v>1</v>
      </c>
      <c r="BN98" s="29">
        <f t="shared" si="186"/>
        <v>1</v>
      </c>
      <c r="BO98" s="29">
        <f t="shared" si="187"/>
        <v>1</v>
      </c>
      <c r="BP98" s="29">
        <f t="shared" si="188"/>
        <v>1</v>
      </c>
      <c r="BQ98" s="29">
        <f t="shared" si="189"/>
        <v>1</v>
      </c>
      <c r="BR98" s="29"/>
      <c r="BS98" s="29">
        <f t="shared" si="190"/>
        <v>1</v>
      </c>
      <c r="BT98" s="29">
        <f t="shared" si="191"/>
        <v>1</v>
      </c>
      <c r="BU98" s="29">
        <f t="shared" si="192"/>
        <v>1</v>
      </c>
      <c r="BV98" s="29">
        <f t="shared" si="193"/>
        <v>1</v>
      </c>
      <c r="BW98" s="29">
        <f t="shared" si="194"/>
        <v>1</v>
      </c>
      <c r="BX98" s="29"/>
      <c r="BY98" s="29">
        <f t="shared" si="195"/>
        <v>1</v>
      </c>
      <c r="BZ98" s="29">
        <f t="shared" si="196"/>
        <v>1</v>
      </c>
      <c r="CA98" s="29">
        <f t="shared" si="197"/>
        <v>1</v>
      </c>
      <c r="CB98" s="29">
        <f t="shared" si="198"/>
        <v>1</v>
      </c>
      <c r="CC98" s="29">
        <f t="shared" si="199"/>
        <v>1</v>
      </c>
      <c r="CD98" s="29"/>
      <c r="CE98" s="29">
        <f t="shared" si="200"/>
        <v>1</v>
      </c>
      <c r="CF98" s="29">
        <f t="shared" si="201"/>
        <v>1</v>
      </c>
      <c r="CG98" s="29">
        <f t="shared" si="202"/>
        <v>1</v>
      </c>
      <c r="CH98" s="29">
        <f t="shared" si="203"/>
        <v>1</v>
      </c>
      <c r="CI98" s="29">
        <f t="shared" si="204"/>
        <v>1</v>
      </c>
      <c r="CJ98" s="29"/>
      <c r="CK98" s="29">
        <f t="shared" si="205"/>
        <v>1</v>
      </c>
      <c r="CL98" s="29">
        <f t="shared" si="206"/>
        <v>1</v>
      </c>
      <c r="CM98" s="29">
        <f t="shared" si="207"/>
        <v>1</v>
      </c>
      <c r="CN98" s="29">
        <f t="shared" si="208"/>
        <v>1</v>
      </c>
      <c r="CO98" s="29">
        <f t="shared" si="209"/>
        <v>1</v>
      </c>
    </row>
    <row r="99" spans="1:93" ht="18" customHeight="1" x14ac:dyDescent="0.25">
      <c r="A99" s="17" t="s">
        <v>15</v>
      </c>
      <c r="B99" s="17" t="s">
        <v>110</v>
      </c>
      <c r="C99" s="17" t="s">
        <v>21</v>
      </c>
      <c r="D99" s="17" t="s">
        <v>21</v>
      </c>
      <c r="E99" s="17" t="s">
        <v>25</v>
      </c>
      <c r="F99" s="17" t="s">
        <v>27</v>
      </c>
      <c r="G99" s="17" t="s">
        <v>25</v>
      </c>
      <c r="H99" s="17" t="s">
        <v>13</v>
      </c>
      <c r="I99" s="17" t="s">
        <v>14</v>
      </c>
      <c r="J99" s="16">
        <f>+'Select Tuition Changes'!Y105</f>
        <v>0</v>
      </c>
      <c r="K99" s="16">
        <f>+'Select Tuition Changes'!Z105</f>
        <v>0</v>
      </c>
      <c r="L99" s="16">
        <f>+'Select Tuition Changes'!AA105</f>
        <v>0</v>
      </c>
      <c r="M99" s="16">
        <f>+'Select Tuition Changes'!AB105</f>
        <v>0</v>
      </c>
      <c r="N99" s="16">
        <f>+'Select Tuition Changes'!AC105</f>
        <v>0</v>
      </c>
      <c r="O99" s="16"/>
      <c r="P99" s="16">
        <f t="shared" si="258"/>
        <v>0.03</v>
      </c>
      <c r="Q99" s="27">
        <f>+'Select Tuition Changes'!AE105-'Tuition Calculations'!AL99</f>
        <v>15470</v>
      </c>
      <c r="R99" s="27">
        <f>+'Select Tuition Changes'!AF105-'Tuition Calculations'!AM99</f>
        <v>15470</v>
      </c>
      <c r="S99" s="27">
        <f>+'Select Tuition Changes'!AG105-'Tuition Calculations'!AN99</f>
        <v>15470</v>
      </c>
      <c r="T99" s="27">
        <f>+'Select Tuition Changes'!AH105-'Tuition Calculations'!AO99</f>
        <v>15470</v>
      </c>
      <c r="U99" s="27">
        <f>+'Select Tuition Changes'!AI105-'Tuition Calculations'!AP99</f>
        <v>15470</v>
      </c>
      <c r="V99" s="27">
        <f>+'Select Tuition Changes'!AJ105-'Tuition Calculations'!AQ99</f>
        <v>15470</v>
      </c>
      <c r="W99" s="27"/>
      <c r="X99" s="27">
        <f t="shared" ref="X99:AC99" si="279">+Q99</f>
        <v>15470</v>
      </c>
      <c r="Y99" s="27">
        <f t="shared" si="279"/>
        <v>15470</v>
      </c>
      <c r="Z99" s="27">
        <f t="shared" si="279"/>
        <v>15470</v>
      </c>
      <c r="AA99" s="27">
        <f t="shared" si="279"/>
        <v>15470</v>
      </c>
      <c r="AB99" s="27">
        <f t="shared" si="279"/>
        <v>15470</v>
      </c>
      <c r="AC99" s="27">
        <f t="shared" si="279"/>
        <v>15470</v>
      </c>
      <c r="AD99" s="27"/>
      <c r="AE99" s="27">
        <f t="shared" si="211"/>
        <v>0</v>
      </c>
      <c r="AF99" s="27">
        <f t="shared" si="215"/>
        <v>0</v>
      </c>
      <c r="AG99" s="27">
        <f t="shared" si="216"/>
        <v>0</v>
      </c>
      <c r="AH99" s="27">
        <f t="shared" si="217"/>
        <v>0</v>
      </c>
      <c r="AI99" s="27">
        <f t="shared" si="218"/>
        <v>0</v>
      </c>
      <c r="AJ99" s="27">
        <f t="shared" si="219"/>
        <v>0</v>
      </c>
      <c r="AK99" s="27"/>
      <c r="AL99" s="27">
        <f>ROUND($P99*'Select Tuition Changes'!AE105,0)</f>
        <v>478</v>
      </c>
      <c r="AM99" s="27">
        <f>ROUND($P99*'Select Tuition Changes'!AF105,0)</f>
        <v>478</v>
      </c>
      <c r="AN99" s="27">
        <f>ROUND($P99*'Select Tuition Changes'!AG105,0)</f>
        <v>478</v>
      </c>
      <c r="AO99" s="27">
        <f>ROUND($P99*'Select Tuition Changes'!AH105,0)</f>
        <v>478</v>
      </c>
      <c r="AP99" s="27">
        <f>ROUND($P99*'Select Tuition Changes'!AI105,0)</f>
        <v>478</v>
      </c>
      <c r="AQ99" s="27">
        <f>ROUND($P99*'Select Tuition Changes'!AJ105,0)</f>
        <v>478</v>
      </c>
      <c r="AR99" s="27"/>
      <c r="AS99" s="27">
        <f t="shared" ref="AS99:AX99" si="280">+AL99</f>
        <v>478</v>
      </c>
      <c r="AT99" s="27">
        <f t="shared" si="280"/>
        <v>478</v>
      </c>
      <c r="AU99" s="27">
        <f t="shared" si="280"/>
        <v>478</v>
      </c>
      <c r="AV99" s="27">
        <f t="shared" si="280"/>
        <v>478</v>
      </c>
      <c r="AW99" s="27">
        <f t="shared" si="280"/>
        <v>478</v>
      </c>
      <c r="AX99" s="27">
        <f t="shared" si="280"/>
        <v>478</v>
      </c>
      <c r="AY99" s="27"/>
      <c r="AZ99" s="27">
        <f t="shared" si="213"/>
        <v>0</v>
      </c>
      <c r="BA99" s="27">
        <f t="shared" si="173"/>
        <v>0</v>
      </c>
      <c r="BB99" s="27">
        <f t="shared" si="174"/>
        <v>0</v>
      </c>
      <c r="BC99" s="27">
        <f t="shared" si="175"/>
        <v>0</v>
      </c>
      <c r="BD99" s="27">
        <f t="shared" si="176"/>
        <v>0</v>
      </c>
      <c r="BE99" s="27">
        <f t="shared" si="177"/>
        <v>0</v>
      </c>
      <c r="BF99" s="28"/>
      <c r="BG99" s="29">
        <f t="shared" si="180"/>
        <v>1</v>
      </c>
      <c r="BH99" s="29">
        <f t="shared" si="181"/>
        <v>1</v>
      </c>
      <c r="BI99" s="29">
        <f t="shared" si="182"/>
        <v>1</v>
      </c>
      <c r="BJ99" s="29">
        <f t="shared" si="183"/>
        <v>1</v>
      </c>
      <c r="BK99" s="29">
        <f t="shared" si="184"/>
        <v>1</v>
      </c>
      <c r="BL99" s="29"/>
      <c r="BM99" s="29">
        <f t="shared" si="185"/>
        <v>1</v>
      </c>
      <c r="BN99" s="29">
        <f t="shared" si="186"/>
        <v>1</v>
      </c>
      <c r="BO99" s="29">
        <f t="shared" si="187"/>
        <v>1</v>
      </c>
      <c r="BP99" s="29">
        <f t="shared" si="188"/>
        <v>1</v>
      </c>
      <c r="BQ99" s="29">
        <f t="shared" si="189"/>
        <v>1</v>
      </c>
      <c r="BR99" s="29"/>
      <c r="BS99" s="29">
        <f t="shared" si="190"/>
        <v>0</v>
      </c>
      <c r="BT99" s="29">
        <f t="shared" si="191"/>
        <v>0</v>
      </c>
      <c r="BU99" s="29">
        <f t="shared" si="192"/>
        <v>0</v>
      </c>
      <c r="BV99" s="29">
        <f t="shared" si="193"/>
        <v>0</v>
      </c>
      <c r="BW99" s="29">
        <f t="shared" si="194"/>
        <v>0</v>
      </c>
      <c r="BX99" s="29"/>
      <c r="BY99" s="29">
        <f t="shared" si="195"/>
        <v>1</v>
      </c>
      <c r="BZ99" s="29">
        <f t="shared" si="196"/>
        <v>1</v>
      </c>
      <c r="CA99" s="29">
        <f t="shared" si="197"/>
        <v>1</v>
      </c>
      <c r="CB99" s="29">
        <f t="shared" si="198"/>
        <v>1</v>
      </c>
      <c r="CC99" s="29">
        <f t="shared" si="199"/>
        <v>1</v>
      </c>
      <c r="CD99" s="29"/>
      <c r="CE99" s="29">
        <f t="shared" si="200"/>
        <v>1</v>
      </c>
      <c r="CF99" s="29">
        <f t="shared" si="201"/>
        <v>1</v>
      </c>
      <c r="CG99" s="29">
        <f t="shared" si="202"/>
        <v>1</v>
      </c>
      <c r="CH99" s="29">
        <f t="shared" si="203"/>
        <v>1</v>
      </c>
      <c r="CI99" s="29">
        <f t="shared" si="204"/>
        <v>1</v>
      </c>
      <c r="CJ99" s="29"/>
      <c r="CK99" s="29">
        <f t="shared" si="205"/>
        <v>0</v>
      </c>
      <c r="CL99" s="29">
        <f t="shared" si="206"/>
        <v>0</v>
      </c>
      <c r="CM99" s="29">
        <f t="shared" si="207"/>
        <v>0</v>
      </c>
      <c r="CN99" s="29">
        <f t="shared" si="208"/>
        <v>0</v>
      </c>
      <c r="CO99" s="29">
        <f t="shared" si="209"/>
        <v>0</v>
      </c>
    </row>
    <row r="100" spans="1:93" ht="18" customHeight="1" x14ac:dyDescent="0.25">
      <c r="A100" s="17" t="s">
        <v>15</v>
      </c>
      <c r="B100" s="17" t="s">
        <v>110</v>
      </c>
      <c r="C100" s="17" t="s">
        <v>21</v>
      </c>
      <c r="D100" s="17" t="s">
        <v>21</v>
      </c>
      <c r="E100" s="17" t="s">
        <v>25</v>
      </c>
      <c r="F100" s="17" t="s">
        <v>27</v>
      </c>
      <c r="G100" s="17" t="s">
        <v>25</v>
      </c>
      <c r="H100" s="17" t="s">
        <v>15</v>
      </c>
      <c r="I100" s="17" t="s">
        <v>16</v>
      </c>
      <c r="J100" s="16">
        <f>+'Select Tuition Changes'!Y106</f>
        <v>0</v>
      </c>
      <c r="K100" s="16">
        <f>+'Select Tuition Changes'!Z106</f>
        <v>0</v>
      </c>
      <c r="L100" s="16">
        <f>+'Select Tuition Changes'!AA106</f>
        <v>0</v>
      </c>
      <c r="M100" s="16">
        <f>+'Select Tuition Changes'!AB106</f>
        <v>0</v>
      </c>
      <c r="N100" s="16">
        <f>+'Select Tuition Changes'!AC106</f>
        <v>0</v>
      </c>
      <c r="O100" s="16"/>
      <c r="P100" s="16">
        <f t="shared" si="258"/>
        <v>3.5000000000000003E-2</v>
      </c>
      <c r="Q100" s="27">
        <f>+'Select Tuition Changes'!AE106-'Tuition Calculations'!AL100</f>
        <v>27427</v>
      </c>
      <c r="R100" s="27">
        <f>+'Select Tuition Changes'!AF106-'Tuition Calculations'!AM100</f>
        <v>27427</v>
      </c>
      <c r="S100" s="27">
        <f>+'Select Tuition Changes'!AG106-'Tuition Calculations'!AN100</f>
        <v>27427</v>
      </c>
      <c r="T100" s="27">
        <f>+'Select Tuition Changes'!AH106-'Tuition Calculations'!AO100</f>
        <v>27427</v>
      </c>
      <c r="U100" s="27">
        <f>+'Select Tuition Changes'!AI106-'Tuition Calculations'!AP100</f>
        <v>27427</v>
      </c>
      <c r="V100" s="27">
        <f>+'Select Tuition Changes'!AJ106-'Tuition Calculations'!AQ100</f>
        <v>27427</v>
      </c>
      <c r="W100" s="27"/>
      <c r="X100" s="27">
        <f t="shared" ref="X100:AC100" si="281">+Q99</f>
        <v>15470</v>
      </c>
      <c r="Y100" s="27">
        <f t="shared" si="281"/>
        <v>15470</v>
      </c>
      <c r="Z100" s="27">
        <f t="shared" si="281"/>
        <v>15470</v>
      </c>
      <c r="AA100" s="27">
        <f t="shared" si="281"/>
        <v>15470</v>
      </c>
      <c r="AB100" s="27">
        <f t="shared" si="281"/>
        <v>15470</v>
      </c>
      <c r="AC100" s="27">
        <f t="shared" si="281"/>
        <v>15470</v>
      </c>
      <c r="AD100" s="27"/>
      <c r="AE100" s="27">
        <f t="shared" si="211"/>
        <v>11957</v>
      </c>
      <c r="AF100" s="27">
        <f t="shared" si="215"/>
        <v>11957</v>
      </c>
      <c r="AG100" s="27">
        <f t="shared" si="216"/>
        <v>11957</v>
      </c>
      <c r="AH100" s="27">
        <f t="shared" si="217"/>
        <v>11957</v>
      </c>
      <c r="AI100" s="27">
        <f t="shared" si="218"/>
        <v>11957</v>
      </c>
      <c r="AJ100" s="27">
        <f t="shared" si="219"/>
        <v>11957</v>
      </c>
      <c r="AK100" s="27"/>
      <c r="AL100" s="27">
        <f>ROUND($P100*'Select Tuition Changes'!AE106,0)</f>
        <v>995</v>
      </c>
      <c r="AM100" s="27">
        <f>ROUND($P100*'Select Tuition Changes'!AF106,0)</f>
        <v>995</v>
      </c>
      <c r="AN100" s="27">
        <f>ROUND($P100*'Select Tuition Changes'!AG106,0)</f>
        <v>995</v>
      </c>
      <c r="AO100" s="27">
        <f>ROUND($P100*'Select Tuition Changes'!AH106,0)</f>
        <v>995</v>
      </c>
      <c r="AP100" s="27">
        <f>ROUND($P100*'Select Tuition Changes'!AI106,0)</f>
        <v>995</v>
      </c>
      <c r="AQ100" s="27">
        <f>ROUND($P100*'Select Tuition Changes'!AJ106,0)</f>
        <v>995</v>
      </c>
      <c r="AR100" s="27"/>
      <c r="AS100" s="27">
        <f t="shared" ref="AS100:AX100" si="282">+AL99</f>
        <v>478</v>
      </c>
      <c r="AT100" s="27">
        <f t="shared" si="282"/>
        <v>478</v>
      </c>
      <c r="AU100" s="27">
        <f t="shared" si="282"/>
        <v>478</v>
      </c>
      <c r="AV100" s="27">
        <f t="shared" si="282"/>
        <v>478</v>
      </c>
      <c r="AW100" s="27">
        <f t="shared" si="282"/>
        <v>478</v>
      </c>
      <c r="AX100" s="27">
        <f t="shared" si="282"/>
        <v>478</v>
      </c>
      <c r="AY100" s="27"/>
      <c r="AZ100" s="27">
        <f t="shared" si="213"/>
        <v>517</v>
      </c>
      <c r="BA100" s="27">
        <f t="shared" si="173"/>
        <v>517</v>
      </c>
      <c r="BB100" s="27">
        <f t="shared" si="174"/>
        <v>517</v>
      </c>
      <c r="BC100" s="27">
        <f t="shared" si="175"/>
        <v>517</v>
      </c>
      <c r="BD100" s="27">
        <f t="shared" si="176"/>
        <v>517</v>
      </c>
      <c r="BE100" s="27">
        <f t="shared" si="177"/>
        <v>517</v>
      </c>
      <c r="BF100" s="28"/>
      <c r="BG100" s="29">
        <f t="shared" si="180"/>
        <v>1</v>
      </c>
      <c r="BH100" s="29">
        <f t="shared" si="181"/>
        <v>1</v>
      </c>
      <c r="BI100" s="29">
        <f t="shared" si="182"/>
        <v>1</v>
      </c>
      <c r="BJ100" s="29">
        <f t="shared" si="183"/>
        <v>1</v>
      </c>
      <c r="BK100" s="29">
        <f t="shared" si="184"/>
        <v>1</v>
      </c>
      <c r="BL100" s="29"/>
      <c r="BM100" s="29">
        <f t="shared" si="185"/>
        <v>1</v>
      </c>
      <c r="BN100" s="29">
        <f t="shared" si="186"/>
        <v>1</v>
      </c>
      <c r="BO100" s="29">
        <f t="shared" si="187"/>
        <v>1</v>
      </c>
      <c r="BP100" s="29">
        <f t="shared" si="188"/>
        <v>1</v>
      </c>
      <c r="BQ100" s="29">
        <f t="shared" si="189"/>
        <v>1</v>
      </c>
      <c r="BR100" s="29"/>
      <c r="BS100" s="29">
        <f t="shared" si="190"/>
        <v>1</v>
      </c>
      <c r="BT100" s="29">
        <f t="shared" si="191"/>
        <v>1</v>
      </c>
      <c r="BU100" s="29">
        <f t="shared" si="192"/>
        <v>1</v>
      </c>
      <c r="BV100" s="29">
        <f t="shared" si="193"/>
        <v>1</v>
      </c>
      <c r="BW100" s="29">
        <f t="shared" si="194"/>
        <v>1</v>
      </c>
      <c r="BX100" s="29"/>
      <c r="BY100" s="29">
        <f t="shared" si="195"/>
        <v>1</v>
      </c>
      <c r="BZ100" s="29">
        <f t="shared" si="196"/>
        <v>1</v>
      </c>
      <c r="CA100" s="29">
        <f t="shared" si="197"/>
        <v>1</v>
      </c>
      <c r="CB100" s="29">
        <f t="shared" si="198"/>
        <v>1</v>
      </c>
      <c r="CC100" s="29">
        <f t="shared" si="199"/>
        <v>1</v>
      </c>
      <c r="CD100" s="29"/>
      <c r="CE100" s="29">
        <f t="shared" si="200"/>
        <v>1</v>
      </c>
      <c r="CF100" s="29">
        <f t="shared" si="201"/>
        <v>1</v>
      </c>
      <c r="CG100" s="29">
        <f t="shared" si="202"/>
        <v>1</v>
      </c>
      <c r="CH100" s="29">
        <f t="shared" si="203"/>
        <v>1</v>
      </c>
      <c r="CI100" s="29">
        <f t="shared" si="204"/>
        <v>1</v>
      </c>
      <c r="CJ100" s="29"/>
      <c r="CK100" s="29">
        <f t="shared" si="205"/>
        <v>1</v>
      </c>
      <c r="CL100" s="29">
        <f t="shared" si="206"/>
        <v>1</v>
      </c>
      <c r="CM100" s="29">
        <f t="shared" si="207"/>
        <v>1</v>
      </c>
      <c r="CN100" s="29">
        <f t="shared" si="208"/>
        <v>1</v>
      </c>
      <c r="CO100" s="29">
        <f t="shared" si="209"/>
        <v>1</v>
      </c>
    </row>
    <row r="101" spans="1:93" ht="18" customHeight="1" x14ac:dyDescent="0.25">
      <c r="A101" s="13" t="s">
        <v>15</v>
      </c>
      <c r="B101" s="13" t="s">
        <v>110</v>
      </c>
      <c r="C101" s="13" t="s">
        <v>22</v>
      </c>
      <c r="D101" s="13" t="s">
        <v>43</v>
      </c>
      <c r="E101" s="13" t="s">
        <v>108</v>
      </c>
      <c r="F101" s="13" t="s">
        <v>32</v>
      </c>
      <c r="G101" s="13" t="s">
        <v>109</v>
      </c>
      <c r="H101" s="13" t="s">
        <v>13</v>
      </c>
      <c r="I101" s="13" t="s">
        <v>14</v>
      </c>
      <c r="J101" s="14">
        <f>+'Select Tuition Changes'!Y107</f>
        <v>0</v>
      </c>
      <c r="K101" s="14">
        <f>+'Select Tuition Changes'!Z107</f>
        <v>0</v>
      </c>
      <c r="L101" s="14">
        <f>+'Select Tuition Changes'!AA107</f>
        <v>0</v>
      </c>
      <c r="M101" s="14">
        <f>+'Select Tuition Changes'!AB107</f>
        <v>0</v>
      </c>
      <c r="N101" s="14">
        <f>+'Select Tuition Changes'!AC107</f>
        <v>0</v>
      </c>
      <c r="O101" s="14"/>
      <c r="P101" s="19">
        <v>0.03</v>
      </c>
      <c r="Q101" s="24">
        <f>+'Select Tuition Changes'!AE107-'Tuition Calculations'!AL101</f>
        <v>15126</v>
      </c>
      <c r="R101" s="24">
        <f>+'Select Tuition Changes'!AF107-'Tuition Calculations'!AM101</f>
        <v>15126</v>
      </c>
      <c r="S101" s="24">
        <f>+'Select Tuition Changes'!AG107-'Tuition Calculations'!AN101</f>
        <v>15126</v>
      </c>
      <c r="T101" s="24">
        <f>+'Select Tuition Changes'!AH107-'Tuition Calculations'!AO101</f>
        <v>15126</v>
      </c>
      <c r="U101" s="24">
        <f>+'Select Tuition Changes'!AI107-'Tuition Calculations'!AP101</f>
        <v>15126</v>
      </c>
      <c r="V101" s="24">
        <f>+'Select Tuition Changes'!AJ107-'Tuition Calculations'!AQ101</f>
        <v>15126</v>
      </c>
      <c r="W101" s="24"/>
      <c r="X101" s="24">
        <f t="shared" ref="X101:AC101" si="283">+Q101</f>
        <v>15126</v>
      </c>
      <c r="Y101" s="24">
        <f t="shared" si="283"/>
        <v>15126</v>
      </c>
      <c r="Z101" s="24">
        <f t="shared" si="283"/>
        <v>15126</v>
      </c>
      <c r="AA101" s="24">
        <f t="shared" si="283"/>
        <v>15126</v>
      </c>
      <c r="AB101" s="24">
        <f t="shared" si="283"/>
        <v>15126</v>
      </c>
      <c r="AC101" s="24">
        <f t="shared" si="283"/>
        <v>15126</v>
      </c>
      <c r="AD101" s="24"/>
      <c r="AE101" s="24">
        <f t="shared" si="211"/>
        <v>0</v>
      </c>
      <c r="AF101" s="20">
        <f t="shared" si="215"/>
        <v>0</v>
      </c>
      <c r="AG101" s="20">
        <f t="shared" si="216"/>
        <v>0</v>
      </c>
      <c r="AH101" s="20">
        <f t="shared" si="217"/>
        <v>0</v>
      </c>
      <c r="AI101" s="20">
        <f t="shared" si="218"/>
        <v>0</v>
      </c>
      <c r="AJ101" s="20">
        <f t="shared" si="219"/>
        <v>0</v>
      </c>
      <c r="AL101" s="20">
        <f>ROUND($P101*'Select Tuition Changes'!AE107,0)</f>
        <v>468</v>
      </c>
      <c r="AM101" s="20">
        <f>ROUND($P101*'Select Tuition Changes'!AF107,0)</f>
        <v>468</v>
      </c>
      <c r="AN101" s="20">
        <f>ROUND($P101*'Select Tuition Changes'!AG107,0)</f>
        <v>468</v>
      </c>
      <c r="AO101" s="20">
        <f>ROUND($P101*'Select Tuition Changes'!AH107,0)</f>
        <v>468</v>
      </c>
      <c r="AP101" s="20">
        <f>ROUND($P101*'Select Tuition Changes'!AI107,0)</f>
        <v>468</v>
      </c>
      <c r="AQ101" s="20">
        <f>ROUND($P101*'Select Tuition Changes'!AJ107,0)</f>
        <v>468</v>
      </c>
      <c r="AS101" s="24">
        <f t="shared" ref="AS101:AX101" si="284">+AL101</f>
        <v>468</v>
      </c>
      <c r="AT101" s="24">
        <f t="shared" si="284"/>
        <v>468</v>
      </c>
      <c r="AU101" s="24">
        <f t="shared" si="284"/>
        <v>468</v>
      </c>
      <c r="AV101" s="24">
        <f t="shared" si="284"/>
        <v>468</v>
      </c>
      <c r="AW101" s="24">
        <f t="shared" si="284"/>
        <v>468</v>
      </c>
      <c r="AX101" s="24">
        <f t="shared" si="284"/>
        <v>468</v>
      </c>
      <c r="AZ101" s="24">
        <f t="shared" si="213"/>
        <v>0</v>
      </c>
      <c r="BA101" s="20">
        <f t="shared" si="173"/>
        <v>0</v>
      </c>
      <c r="BB101" s="20">
        <f t="shared" si="174"/>
        <v>0</v>
      </c>
      <c r="BC101" s="20">
        <f t="shared" si="175"/>
        <v>0</v>
      </c>
      <c r="BD101" s="20">
        <f t="shared" si="176"/>
        <v>0</v>
      </c>
      <c r="BE101" s="20">
        <f t="shared" si="177"/>
        <v>0</v>
      </c>
      <c r="BG101" s="26">
        <f t="shared" si="180"/>
        <v>1</v>
      </c>
      <c r="BH101" s="26">
        <f t="shared" si="181"/>
        <v>1</v>
      </c>
      <c r="BI101" s="26">
        <f t="shared" si="182"/>
        <v>1</v>
      </c>
      <c r="BJ101" s="26">
        <f t="shared" si="183"/>
        <v>1</v>
      </c>
      <c r="BK101" s="26">
        <f t="shared" si="184"/>
        <v>1</v>
      </c>
      <c r="BL101" s="26"/>
      <c r="BM101" s="26">
        <f t="shared" si="185"/>
        <v>1</v>
      </c>
      <c r="BN101" s="26">
        <f t="shared" si="186"/>
        <v>1</v>
      </c>
      <c r="BO101" s="26">
        <f t="shared" si="187"/>
        <v>1</v>
      </c>
      <c r="BP101" s="26">
        <f t="shared" si="188"/>
        <v>1</v>
      </c>
      <c r="BQ101" s="26">
        <f t="shared" si="189"/>
        <v>1</v>
      </c>
      <c r="BR101" s="26"/>
      <c r="BS101" s="26">
        <f t="shared" si="190"/>
        <v>0</v>
      </c>
      <c r="BT101" s="26">
        <f t="shared" si="191"/>
        <v>0</v>
      </c>
      <c r="BU101" s="26">
        <f t="shared" si="192"/>
        <v>0</v>
      </c>
      <c r="BV101" s="26">
        <f t="shared" si="193"/>
        <v>0</v>
      </c>
      <c r="BW101" s="26">
        <f t="shared" si="194"/>
        <v>0</v>
      </c>
      <c r="BX101" s="26"/>
      <c r="BY101" s="26">
        <f t="shared" si="195"/>
        <v>1</v>
      </c>
      <c r="BZ101" s="26">
        <f t="shared" si="196"/>
        <v>1</v>
      </c>
      <c r="CA101" s="26">
        <f t="shared" si="197"/>
        <v>1</v>
      </c>
      <c r="CB101" s="26">
        <f t="shared" si="198"/>
        <v>1</v>
      </c>
      <c r="CC101" s="26">
        <f t="shared" si="199"/>
        <v>1</v>
      </c>
      <c r="CD101" s="26"/>
      <c r="CE101" s="26">
        <f t="shared" si="200"/>
        <v>1</v>
      </c>
      <c r="CF101" s="26">
        <f t="shared" si="201"/>
        <v>1</v>
      </c>
      <c r="CG101" s="26">
        <f t="shared" si="202"/>
        <v>1</v>
      </c>
      <c r="CH101" s="26">
        <f t="shared" si="203"/>
        <v>1</v>
      </c>
      <c r="CI101" s="26">
        <f t="shared" si="204"/>
        <v>1</v>
      </c>
      <c r="CJ101" s="26"/>
      <c r="CK101" s="26">
        <f t="shared" si="205"/>
        <v>0</v>
      </c>
      <c r="CL101" s="26">
        <f t="shared" si="206"/>
        <v>0</v>
      </c>
      <c r="CM101" s="26">
        <f t="shared" si="207"/>
        <v>0</v>
      </c>
      <c r="CN101" s="26">
        <f t="shared" si="208"/>
        <v>0</v>
      </c>
      <c r="CO101" s="26">
        <f t="shared" si="209"/>
        <v>0</v>
      </c>
    </row>
    <row r="102" spans="1:93" ht="18" customHeight="1" x14ac:dyDescent="0.25">
      <c r="A102" s="13" t="s">
        <v>15</v>
      </c>
      <c r="B102" s="13" t="s">
        <v>110</v>
      </c>
      <c r="C102" s="13" t="s">
        <v>22</v>
      </c>
      <c r="D102" s="13" t="s">
        <v>43</v>
      </c>
      <c r="E102" s="13" t="s">
        <v>108</v>
      </c>
      <c r="F102" s="13" t="s">
        <v>32</v>
      </c>
      <c r="G102" s="13" t="s">
        <v>109</v>
      </c>
      <c r="H102" s="13" t="s">
        <v>15</v>
      </c>
      <c r="I102" s="13" t="s">
        <v>16</v>
      </c>
      <c r="J102" s="14">
        <f>+'Select Tuition Changes'!Y108</f>
        <v>0</v>
      </c>
      <c r="K102" s="14">
        <f>+'Select Tuition Changes'!Z108</f>
        <v>0</v>
      </c>
      <c r="L102" s="14">
        <f>+'Select Tuition Changes'!AA108</f>
        <v>0</v>
      </c>
      <c r="M102" s="14">
        <f>+'Select Tuition Changes'!AB108</f>
        <v>0</v>
      </c>
      <c r="N102" s="14">
        <f>+'Select Tuition Changes'!AC108</f>
        <v>0</v>
      </c>
      <c r="O102" s="14"/>
      <c r="P102" s="19">
        <v>3.5000000000000003E-2</v>
      </c>
      <c r="Q102" s="24">
        <f>+'Select Tuition Changes'!AE108-'Tuition Calculations'!AL102</f>
        <v>26863</v>
      </c>
      <c r="R102" s="24">
        <f>+'Select Tuition Changes'!AF108-'Tuition Calculations'!AM102</f>
        <v>26863</v>
      </c>
      <c r="S102" s="24">
        <f>+'Select Tuition Changes'!AG108-'Tuition Calculations'!AN102</f>
        <v>26863</v>
      </c>
      <c r="T102" s="24">
        <f>+'Select Tuition Changes'!AH108-'Tuition Calculations'!AO102</f>
        <v>26863</v>
      </c>
      <c r="U102" s="24">
        <f>+'Select Tuition Changes'!AI108-'Tuition Calculations'!AP102</f>
        <v>26863</v>
      </c>
      <c r="V102" s="24">
        <f>+'Select Tuition Changes'!AJ108-'Tuition Calculations'!AQ102</f>
        <v>26863</v>
      </c>
      <c r="W102" s="24"/>
      <c r="X102" s="24">
        <f t="shared" ref="X102:AC102" si="285">+Q101</f>
        <v>15126</v>
      </c>
      <c r="Y102" s="24">
        <f t="shared" si="285"/>
        <v>15126</v>
      </c>
      <c r="Z102" s="24">
        <f t="shared" si="285"/>
        <v>15126</v>
      </c>
      <c r="AA102" s="24">
        <f t="shared" si="285"/>
        <v>15126</v>
      </c>
      <c r="AB102" s="24">
        <f t="shared" si="285"/>
        <v>15126</v>
      </c>
      <c r="AC102" s="24">
        <f t="shared" si="285"/>
        <v>15126</v>
      </c>
      <c r="AD102" s="24"/>
      <c r="AE102" s="24">
        <f t="shared" si="211"/>
        <v>11737</v>
      </c>
      <c r="AF102" s="20">
        <f t="shared" si="215"/>
        <v>11737</v>
      </c>
      <c r="AG102" s="20">
        <f t="shared" si="216"/>
        <v>11737</v>
      </c>
      <c r="AH102" s="20">
        <f t="shared" si="217"/>
        <v>11737</v>
      </c>
      <c r="AI102" s="20">
        <f t="shared" si="218"/>
        <v>11737</v>
      </c>
      <c r="AJ102" s="20">
        <f t="shared" si="219"/>
        <v>11737</v>
      </c>
      <c r="AL102" s="20">
        <f>ROUND($P102*'Select Tuition Changes'!AE108,0)</f>
        <v>974</v>
      </c>
      <c r="AM102" s="20">
        <f>ROUND($P102*'Select Tuition Changes'!AF108,0)</f>
        <v>974</v>
      </c>
      <c r="AN102" s="20">
        <f>ROUND($P102*'Select Tuition Changes'!AG108,0)</f>
        <v>974</v>
      </c>
      <c r="AO102" s="20">
        <f>ROUND($P102*'Select Tuition Changes'!AH108,0)</f>
        <v>974</v>
      </c>
      <c r="AP102" s="20">
        <f>ROUND($P102*'Select Tuition Changes'!AI108,0)</f>
        <v>974</v>
      </c>
      <c r="AQ102" s="20">
        <f>ROUND($P102*'Select Tuition Changes'!AJ108,0)</f>
        <v>974</v>
      </c>
      <c r="AS102" s="24">
        <f t="shared" ref="AS102:AX102" si="286">+AL101</f>
        <v>468</v>
      </c>
      <c r="AT102" s="24">
        <f t="shared" si="286"/>
        <v>468</v>
      </c>
      <c r="AU102" s="24">
        <f t="shared" si="286"/>
        <v>468</v>
      </c>
      <c r="AV102" s="24">
        <f t="shared" si="286"/>
        <v>468</v>
      </c>
      <c r="AW102" s="24">
        <f t="shared" si="286"/>
        <v>468</v>
      </c>
      <c r="AX102" s="24">
        <f t="shared" si="286"/>
        <v>468</v>
      </c>
      <c r="AZ102" s="24">
        <f t="shared" si="213"/>
        <v>506</v>
      </c>
      <c r="BA102" s="20">
        <f t="shared" si="173"/>
        <v>506</v>
      </c>
      <c r="BB102" s="20">
        <f t="shared" si="174"/>
        <v>506</v>
      </c>
      <c r="BC102" s="20">
        <f t="shared" si="175"/>
        <v>506</v>
      </c>
      <c r="BD102" s="20">
        <f t="shared" si="176"/>
        <v>506</v>
      </c>
      <c r="BE102" s="20">
        <f t="shared" si="177"/>
        <v>506</v>
      </c>
      <c r="BG102" s="26">
        <f t="shared" si="180"/>
        <v>1</v>
      </c>
      <c r="BH102" s="26">
        <f t="shared" si="181"/>
        <v>1</v>
      </c>
      <c r="BI102" s="26">
        <f t="shared" si="182"/>
        <v>1</v>
      </c>
      <c r="BJ102" s="26">
        <f t="shared" si="183"/>
        <v>1</v>
      </c>
      <c r="BK102" s="26">
        <f t="shared" si="184"/>
        <v>1</v>
      </c>
      <c r="BL102" s="26"/>
      <c r="BM102" s="26">
        <f t="shared" si="185"/>
        <v>1</v>
      </c>
      <c r="BN102" s="26">
        <f t="shared" si="186"/>
        <v>1</v>
      </c>
      <c r="BO102" s="26">
        <f t="shared" si="187"/>
        <v>1</v>
      </c>
      <c r="BP102" s="26">
        <f t="shared" si="188"/>
        <v>1</v>
      </c>
      <c r="BQ102" s="26">
        <f t="shared" si="189"/>
        <v>1</v>
      </c>
      <c r="BR102" s="26"/>
      <c r="BS102" s="26">
        <f t="shared" si="190"/>
        <v>1</v>
      </c>
      <c r="BT102" s="26">
        <f t="shared" si="191"/>
        <v>1</v>
      </c>
      <c r="BU102" s="26">
        <f t="shared" si="192"/>
        <v>1</v>
      </c>
      <c r="BV102" s="26">
        <f t="shared" si="193"/>
        <v>1</v>
      </c>
      <c r="BW102" s="26">
        <f t="shared" si="194"/>
        <v>1</v>
      </c>
      <c r="BX102" s="26"/>
      <c r="BY102" s="26">
        <f t="shared" si="195"/>
        <v>1</v>
      </c>
      <c r="BZ102" s="26">
        <f t="shared" si="196"/>
        <v>1</v>
      </c>
      <c r="CA102" s="26">
        <f t="shared" si="197"/>
        <v>1</v>
      </c>
      <c r="CB102" s="26">
        <f t="shared" si="198"/>
        <v>1</v>
      </c>
      <c r="CC102" s="26">
        <f t="shared" si="199"/>
        <v>1</v>
      </c>
      <c r="CD102" s="26"/>
      <c r="CE102" s="26">
        <f t="shared" si="200"/>
        <v>1</v>
      </c>
      <c r="CF102" s="26">
        <f t="shared" si="201"/>
        <v>1</v>
      </c>
      <c r="CG102" s="26">
        <f t="shared" si="202"/>
        <v>1</v>
      </c>
      <c r="CH102" s="26">
        <f t="shared" si="203"/>
        <v>1</v>
      </c>
      <c r="CI102" s="26">
        <f t="shared" si="204"/>
        <v>1</v>
      </c>
      <c r="CJ102" s="26"/>
      <c r="CK102" s="26">
        <f t="shared" si="205"/>
        <v>1</v>
      </c>
      <c r="CL102" s="26">
        <f t="shared" si="206"/>
        <v>1</v>
      </c>
      <c r="CM102" s="26">
        <f t="shared" si="207"/>
        <v>1</v>
      </c>
      <c r="CN102" s="26">
        <f t="shared" si="208"/>
        <v>1</v>
      </c>
      <c r="CO102" s="26">
        <f t="shared" si="209"/>
        <v>1</v>
      </c>
    </row>
    <row r="103" spans="1:93" ht="18" customHeight="1" x14ac:dyDescent="0.25">
      <c r="A103" s="13" t="s">
        <v>15</v>
      </c>
      <c r="B103" s="13" t="s">
        <v>110</v>
      </c>
      <c r="C103" s="13" t="s">
        <v>27</v>
      </c>
      <c r="D103" s="13" t="s">
        <v>27</v>
      </c>
      <c r="E103" s="13" t="s">
        <v>69</v>
      </c>
      <c r="F103" s="13" t="s">
        <v>28</v>
      </c>
      <c r="G103" s="13" t="s">
        <v>70</v>
      </c>
      <c r="H103" s="13" t="s">
        <v>13</v>
      </c>
      <c r="I103" s="13" t="s">
        <v>14</v>
      </c>
      <c r="J103" s="14">
        <f>+'Select Tuition Changes'!Y110</f>
        <v>0</v>
      </c>
      <c r="K103" s="14">
        <f>+'Select Tuition Changes'!Z110</f>
        <v>0</v>
      </c>
      <c r="L103" s="14">
        <f>+'Select Tuition Changes'!AA110</f>
        <v>0</v>
      </c>
      <c r="M103" s="14">
        <f>+'Select Tuition Changes'!AB110</f>
        <v>0</v>
      </c>
      <c r="N103" s="14">
        <f>+'Select Tuition Changes'!AC110</f>
        <v>0</v>
      </c>
      <c r="O103" s="14"/>
      <c r="P103" s="19">
        <v>0.03</v>
      </c>
      <c r="Q103" s="24">
        <f>+'Select Tuition Changes'!AE110-'Tuition Calculations'!AL103</f>
        <v>19520</v>
      </c>
      <c r="R103" s="24">
        <f>+'Select Tuition Changes'!AF110-'Tuition Calculations'!AM103</f>
        <v>19520</v>
      </c>
      <c r="S103" s="24">
        <f>+'Select Tuition Changes'!AG110-'Tuition Calculations'!AN103</f>
        <v>19520</v>
      </c>
      <c r="T103" s="24">
        <f>+'Select Tuition Changes'!AH110-'Tuition Calculations'!AO103</f>
        <v>19520</v>
      </c>
      <c r="U103" s="24">
        <f>+'Select Tuition Changes'!AI110-'Tuition Calculations'!AP103</f>
        <v>19520</v>
      </c>
      <c r="V103" s="24">
        <f>+'Select Tuition Changes'!AJ110-'Tuition Calculations'!AQ103</f>
        <v>19520</v>
      </c>
      <c r="W103" s="24"/>
      <c r="X103" s="24">
        <f t="shared" ref="X103:AC103" si="287">+Q103</f>
        <v>19520</v>
      </c>
      <c r="Y103" s="24">
        <f t="shared" si="287"/>
        <v>19520</v>
      </c>
      <c r="Z103" s="24">
        <f t="shared" si="287"/>
        <v>19520</v>
      </c>
      <c r="AA103" s="24">
        <f t="shared" si="287"/>
        <v>19520</v>
      </c>
      <c r="AB103" s="24">
        <f t="shared" si="287"/>
        <v>19520</v>
      </c>
      <c r="AC103" s="24">
        <f t="shared" si="287"/>
        <v>19520</v>
      </c>
      <c r="AD103" s="24"/>
      <c r="AE103" s="24">
        <f t="shared" si="211"/>
        <v>0</v>
      </c>
      <c r="AF103" s="20">
        <f t="shared" si="215"/>
        <v>0</v>
      </c>
      <c r="AG103" s="20">
        <f t="shared" si="216"/>
        <v>0</v>
      </c>
      <c r="AH103" s="20">
        <f t="shared" si="217"/>
        <v>0</v>
      </c>
      <c r="AI103" s="20">
        <f t="shared" si="218"/>
        <v>0</v>
      </c>
      <c r="AJ103" s="20">
        <f t="shared" si="219"/>
        <v>0</v>
      </c>
      <c r="AL103" s="20">
        <f>ROUND($P103*'Select Tuition Changes'!AE110,0)</f>
        <v>604</v>
      </c>
      <c r="AM103" s="20">
        <f>ROUND($P103*'Select Tuition Changes'!AF110,0)</f>
        <v>604</v>
      </c>
      <c r="AN103" s="20">
        <f>ROUND($P103*'Select Tuition Changes'!AG110,0)</f>
        <v>604</v>
      </c>
      <c r="AO103" s="20">
        <f>ROUND($P103*'Select Tuition Changes'!AH110,0)</f>
        <v>604</v>
      </c>
      <c r="AP103" s="20">
        <f>ROUND($P103*'Select Tuition Changes'!AI110,0)</f>
        <v>604</v>
      </c>
      <c r="AQ103" s="20">
        <f>ROUND($P103*'Select Tuition Changes'!AJ110,0)</f>
        <v>604</v>
      </c>
      <c r="AS103" s="24">
        <f t="shared" ref="AS103:AX103" si="288">+AL103</f>
        <v>604</v>
      </c>
      <c r="AT103" s="24">
        <f t="shared" si="288"/>
        <v>604</v>
      </c>
      <c r="AU103" s="24">
        <f t="shared" si="288"/>
        <v>604</v>
      </c>
      <c r="AV103" s="24">
        <f t="shared" si="288"/>
        <v>604</v>
      </c>
      <c r="AW103" s="24">
        <f t="shared" si="288"/>
        <v>604</v>
      </c>
      <c r="AX103" s="24">
        <f t="shared" si="288"/>
        <v>604</v>
      </c>
      <c r="AZ103" s="24">
        <f t="shared" si="213"/>
        <v>0</v>
      </c>
      <c r="BA103" s="20">
        <f t="shared" si="173"/>
        <v>0</v>
      </c>
      <c r="BB103" s="20">
        <f t="shared" si="174"/>
        <v>0</v>
      </c>
      <c r="BC103" s="20">
        <f t="shared" si="175"/>
        <v>0</v>
      </c>
      <c r="BD103" s="20">
        <f t="shared" si="176"/>
        <v>0</v>
      </c>
      <c r="BE103" s="20">
        <f t="shared" si="177"/>
        <v>0</v>
      </c>
      <c r="BG103" s="26">
        <f t="shared" si="180"/>
        <v>1</v>
      </c>
      <c r="BH103" s="26">
        <f t="shared" si="181"/>
        <v>1</v>
      </c>
      <c r="BI103" s="26">
        <f t="shared" si="182"/>
        <v>1</v>
      </c>
      <c r="BJ103" s="26">
        <f t="shared" si="183"/>
        <v>1</v>
      </c>
      <c r="BK103" s="26">
        <f t="shared" si="184"/>
        <v>1</v>
      </c>
      <c r="BL103" s="26"/>
      <c r="BM103" s="26">
        <f t="shared" si="185"/>
        <v>1</v>
      </c>
      <c r="BN103" s="26">
        <f t="shared" si="186"/>
        <v>1</v>
      </c>
      <c r="BO103" s="26">
        <f t="shared" si="187"/>
        <v>1</v>
      </c>
      <c r="BP103" s="26">
        <f t="shared" si="188"/>
        <v>1</v>
      </c>
      <c r="BQ103" s="26">
        <f t="shared" si="189"/>
        <v>1</v>
      </c>
      <c r="BR103" s="26"/>
      <c r="BS103" s="26">
        <f t="shared" si="190"/>
        <v>0</v>
      </c>
      <c r="BT103" s="26">
        <f t="shared" si="191"/>
        <v>0</v>
      </c>
      <c r="BU103" s="26">
        <f t="shared" si="192"/>
        <v>0</v>
      </c>
      <c r="BV103" s="26">
        <f t="shared" si="193"/>
        <v>0</v>
      </c>
      <c r="BW103" s="26">
        <f t="shared" si="194"/>
        <v>0</v>
      </c>
      <c r="BX103" s="26"/>
      <c r="BY103" s="26">
        <f t="shared" si="195"/>
        <v>1</v>
      </c>
      <c r="BZ103" s="26">
        <f t="shared" si="196"/>
        <v>1</v>
      </c>
      <c r="CA103" s="26">
        <f t="shared" si="197"/>
        <v>1</v>
      </c>
      <c r="CB103" s="26">
        <f t="shared" si="198"/>
        <v>1</v>
      </c>
      <c r="CC103" s="26">
        <f t="shared" si="199"/>
        <v>1</v>
      </c>
      <c r="CD103" s="26"/>
      <c r="CE103" s="26">
        <f t="shared" si="200"/>
        <v>1</v>
      </c>
      <c r="CF103" s="26">
        <f t="shared" si="201"/>
        <v>1</v>
      </c>
      <c r="CG103" s="26">
        <f t="shared" si="202"/>
        <v>1</v>
      </c>
      <c r="CH103" s="26">
        <f t="shared" si="203"/>
        <v>1</v>
      </c>
      <c r="CI103" s="26">
        <f t="shared" si="204"/>
        <v>1</v>
      </c>
      <c r="CJ103" s="26"/>
      <c r="CK103" s="26">
        <f t="shared" si="205"/>
        <v>0</v>
      </c>
      <c r="CL103" s="26">
        <f t="shared" si="206"/>
        <v>0</v>
      </c>
      <c r="CM103" s="26">
        <f t="shared" si="207"/>
        <v>0</v>
      </c>
      <c r="CN103" s="26">
        <f t="shared" si="208"/>
        <v>0</v>
      </c>
      <c r="CO103" s="26">
        <f t="shared" si="209"/>
        <v>0</v>
      </c>
    </row>
    <row r="104" spans="1:93" ht="18" customHeight="1" x14ac:dyDescent="0.25">
      <c r="A104" s="13" t="s">
        <v>15</v>
      </c>
      <c r="B104" s="13" t="s">
        <v>110</v>
      </c>
      <c r="C104" s="13" t="s">
        <v>27</v>
      </c>
      <c r="D104" s="13" t="s">
        <v>27</v>
      </c>
      <c r="E104" s="13" t="s">
        <v>69</v>
      </c>
      <c r="F104" s="13" t="s">
        <v>28</v>
      </c>
      <c r="G104" s="13" t="s">
        <v>70</v>
      </c>
      <c r="H104" s="13" t="s">
        <v>15</v>
      </c>
      <c r="I104" s="13" t="s">
        <v>16</v>
      </c>
      <c r="J104" s="14">
        <f>+'Select Tuition Changes'!Y111</f>
        <v>0</v>
      </c>
      <c r="K104" s="14">
        <f>+'Select Tuition Changes'!Z111</f>
        <v>0</v>
      </c>
      <c r="L104" s="14">
        <f>+'Select Tuition Changes'!AA111</f>
        <v>0</v>
      </c>
      <c r="M104" s="14">
        <f>+'Select Tuition Changes'!AB111</f>
        <v>0</v>
      </c>
      <c r="N104" s="14">
        <f>+'Select Tuition Changes'!AC111</f>
        <v>0</v>
      </c>
      <c r="O104" s="14"/>
      <c r="P104" s="19">
        <v>3.5000000000000003E-2</v>
      </c>
      <c r="Q104" s="24">
        <f>+'Select Tuition Changes'!AE111-'Tuition Calculations'!AL104</f>
        <v>32320</v>
      </c>
      <c r="R104" s="24">
        <f>+'Select Tuition Changes'!AF111-'Tuition Calculations'!AM104</f>
        <v>32320</v>
      </c>
      <c r="S104" s="24">
        <f>+'Select Tuition Changes'!AG111-'Tuition Calculations'!AN104</f>
        <v>32320</v>
      </c>
      <c r="T104" s="24">
        <f>+'Select Tuition Changes'!AH111-'Tuition Calculations'!AO104</f>
        <v>32320</v>
      </c>
      <c r="U104" s="24">
        <f>+'Select Tuition Changes'!AI111-'Tuition Calculations'!AP104</f>
        <v>32320</v>
      </c>
      <c r="V104" s="24">
        <f>+'Select Tuition Changes'!AJ111-'Tuition Calculations'!AQ104</f>
        <v>32320</v>
      </c>
      <c r="W104" s="24"/>
      <c r="X104" s="24">
        <f t="shared" ref="X104:AC104" si="289">+Q103</f>
        <v>19520</v>
      </c>
      <c r="Y104" s="24">
        <f t="shared" si="289"/>
        <v>19520</v>
      </c>
      <c r="Z104" s="24">
        <f t="shared" si="289"/>
        <v>19520</v>
      </c>
      <c r="AA104" s="24">
        <f t="shared" si="289"/>
        <v>19520</v>
      </c>
      <c r="AB104" s="24">
        <f t="shared" si="289"/>
        <v>19520</v>
      </c>
      <c r="AC104" s="24">
        <f t="shared" si="289"/>
        <v>19520</v>
      </c>
      <c r="AD104" s="24"/>
      <c r="AE104" s="24">
        <f t="shared" si="211"/>
        <v>12800</v>
      </c>
      <c r="AF104" s="20">
        <f t="shared" si="215"/>
        <v>12800</v>
      </c>
      <c r="AG104" s="20">
        <f t="shared" si="216"/>
        <v>12800</v>
      </c>
      <c r="AH104" s="20">
        <f t="shared" si="217"/>
        <v>12800</v>
      </c>
      <c r="AI104" s="20">
        <f t="shared" si="218"/>
        <v>12800</v>
      </c>
      <c r="AJ104" s="20">
        <f t="shared" si="219"/>
        <v>12800</v>
      </c>
      <c r="AL104" s="20">
        <f>ROUND($P104*'Select Tuition Changes'!AE111,0)</f>
        <v>1172</v>
      </c>
      <c r="AM104" s="20">
        <f>ROUND($P104*'Select Tuition Changes'!AF111,0)</f>
        <v>1172</v>
      </c>
      <c r="AN104" s="20">
        <f>ROUND($P104*'Select Tuition Changes'!AG111,0)</f>
        <v>1172</v>
      </c>
      <c r="AO104" s="20">
        <f>ROUND($P104*'Select Tuition Changes'!AH111,0)</f>
        <v>1172</v>
      </c>
      <c r="AP104" s="20">
        <f>ROUND($P104*'Select Tuition Changes'!AI111,0)</f>
        <v>1172</v>
      </c>
      <c r="AQ104" s="20">
        <f>ROUND($P104*'Select Tuition Changes'!AJ111,0)</f>
        <v>1172</v>
      </c>
      <c r="AS104" s="24">
        <f t="shared" ref="AS104:AX104" si="290">+AL103</f>
        <v>604</v>
      </c>
      <c r="AT104" s="24">
        <f t="shared" si="290"/>
        <v>604</v>
      </c>
      <c r="AU104" s="24">
        <f t="shared" si="290"/>
        <v>604</v>
      </c>
      <c r="AV104" s="24">
        <f t="shared" si="290"/>
        <v>604</v>
      </c>
      <c r="AW104" s="24">
        <f t="shared" si="290"/>
        <v>604</v>
      </c>
      <c r="AX104" s="24">
        <f t="shared" si="290"/>
        <v>604</v>
      </c>
      <c r="AZ104" s="24">
        <f t="shared" si="213"/>
        <v>568</v>
      </c>
      <c r="BA104" s="20">
        <f t="shared" si="173"/>
        <v>568</v>
      </c>
      <c r="BB104" s="20">
        <f t="shared" si="174"/>
        <v>568</v>
      </c>
      <c r="BC104" s="20">
        <f t="shared" si="175"/>
        <v>568</v>
      </c>
      <c r="BD104" s="20">
        <f t="shared" si="176"/>
        <v>568</v>
      </c>
      <c r="BE104" s="20">
        <f t="shared" si="177"/>
        <v>568</v>
      </c>
      <c r="BG104" s="26">
        <f t="shared" si="180"/>
        <v>1</v>
      </c>
      <c r="BH104" s="26">
        <f t="shared" si="181"/>
        <v>1</v>
      </c>
      <c r="BI104" s="26">
        <f t="shared" si="182"/>
        <v>1</v>
      </c>
      <c r="BJ104" s="26">
        <f t="shared" si="183"/>
        <v>1</v>
      </c>
      <c r="BK104" s="26">
        <f t="shared" si="184"/>
        <v>1</v>
      </c>
      <c r="BL104" s="26"/>
      <c r="BM104" s="26">
        <f t="shared" si="185"/>
        <v>1</v>
      </c>
      <c r="BN104" s="26">
        <f t="shared" si="186"/>
        <v>1</v>
      </c>
      <c r="BO104" s="26">
        <f t="shared" si="187"/>
        <v>1</v>
      </c>
      <c r="BP104" s="26">
        <f t="shared" si="188"/>
        <v>1</v>
      </c>
      <c r="BQ104" s="26">
        <f t="shared" si="189"/>
        <v>1</v>
      </c>
      <c r="BR104" s="26"/>
      <c r="BS104" s="26">
        <f t="shared" si="190"/>
        <v>1</v>
      </c>
      <c r="BT104" s="26">
        <f t="shared" si="191"/>
        <v>1</v>
      </c>
      <c r="BU104" s="26">
        <f t="shared" si="192"/>
        <v>1</v>
      </c>
      <c r="BV104" s="26">
        <f t="shared" si="193"/>
        <v>1</v>
      </c>
      <c r="BW104" s="26">
        <f t="shared" si="194"/>
        <v>1</v>
      </c>
      <c r="BX104" s="26"/>
      <c r="BY104" s="26">
        <f t="shared" si="195"/>
        <v>1</v>
      </c>
      <c r="BZ104" s="26">
        <f t="shared" si="196"/>
        <v>1</v>
      </c>
      <c r="CA104" s="26">
        <f t="shared" si="197"/>
        <v>1</v>
      </c>
      <c r="CB104" s="26">
        <f t="shared" si="198"/>
        <v>1</v>
      </c>
      <c r="CC104" s="26">
        <f t="shared" si="199"/>
        <v>1</v>
      </c>
      <c r="CD104" s="26"/>
      <c r="CE104" s="26">
        <f t="shared" si="200"/>
        <v>1</v>
      </c>
      <c r="CF104" s="26">
        <f t="shared" si="201"/>
        <v>1</v>
      </c>
      <c r="CG104" s="26">
        <f t="shared" si="202"/>
        <v>1</v>
      </c>
      <c r="CH104" s="26">
        <f t="shared" si="203"/>
        <v>1</v>
      </c>
      <c r="CI104" s="26">
        <f t="shared" si="204"/>
        <v>1</v>
      </c>
      <c r="CJ104" s="26"/>
      <c r="CK104" s="26">
        <f t="shared" si="205"/>
        <v>1</v>
      </c>
      <c r="CL104" s="26">
        <f t="shared" si="206"/>
        <v>1</v>
      </c>
      <c r="CM104" s="26">
        <f t="shared" si="207"/>
        <v>1</v>
      </c>
      <c r="CN104" s="26">
        <f t="shared" si="208"/>
        <v>1</v>
      </c>
      <c r="CO104" s="26">
        <f t="shared" si="209"/>
        <v>1</v>
      </c>
    </row>
    <row r="105" spans="1:93" ht="18" customHeight="1" x14ac:dyDescent="0.25">
      <c r="A105" s="13" t="s">
        <v>15</v>
      </c>
      <c r="B105" s="13" t="s">
        <v>110</v>
      </c>
      <c r="C105" s="13" t="s">
        <v>27</v>
      </c>
      <c r="D105" s="13" t="s">
        <v>27</v>
      </c>
      <c r="E105" s="13" t="s">
        <v>69</v>
      </c>
      <c r="F105" s="13" t="s">
        <v>43</v>
      </c>
      <c r="G105" s="13" t="s">
        <v>71</v>
      </c>
      <c r="H105" s="13" t="s">
        <v>13</v>
      </c>
      <c r="I105" s="13" t="s">
        <v>14</v>
      </c>
      <c r="J105" s="14">
        <f>+'Select Tuition Changes'!Y112</f>
        <v>0</v>
      </c>
      <c r="K105" s="14">
        <f>+'Select Tuition Changes'!Z112</f>
        <v>0</v>
      </c>
      <c r="L105" s="14">
        <f>+'Select Tuition Changes'!AA112</f>
        <v>0</v>
      </c>
      <c r="M105" s="14">
        <f>+'Select Tuition Changes'!AB112</f>
        <v>0</v>
      </c>
      <c r="N105" s="14">
        <f>+'Select Tuition Changes'!AC112</f>
        <v>0</v>
      </c>
      <c r="O105" s="14"/>
      <c r="P105" s="19">
        <v>0.03</v>
      </c>
      <c r="Q105" s="24">
        <f>+'Select Tuition Changes'!AE112-'Tuition Calculations'!AL105</f>
        <v>18950</v>
      </c>
      <c r="R105" s="24">
        <f>+'Select Tuition Changes'!AF112-'Tuition Calculations'!AM105</f>
        <v>18950</v>
      </c>
      <c r="S105" s="24">
        <f>+'Select Tuition Changes'!AG112-'Tuition Calculations'!AN105</f>
        <v>18950</v>
      </c>
      <c r="T105" s="24">
        <f>+'Select Tuition Changes'!AH112-'Tuition Calculations'!AO105</f>
        <v>18950</v>
      </c>
      <c r="U105" s="24">
        <f>+'Select Tuition Changes'!AI112-'Tuition Calculations'!AP105</f>
        <v>18950</v>
      </c>
      <c r="V105" s="24">
        <f>+'Select Tuition Changes'!AJ112-'Tuition Calculations'!AQ105</f>
        <v>18950</v>
      </c>
      <c r="W105" s="24"/>
      <c r="X105" s="24">
        <f t="shared" ref="X105:AC105" si="291">+Q105</f>
        <v>18950</v>
      </c>
      <c r="Y105" s="24">
        <f t="shared" si="291"/>
        <v>18950</v>
      </c>
      <c r="Z105" s="24">
        <f t="shared" si="291"/>
        <v>18950</v>
      </c>
      <c r="AA105" s="24">
        <f t="shared" si="291"/>
        <v>18950</v>
      </c>
      <c r="AB105" s="24">
        <f t="shared" si="291"/>
        <v>18950</v>
      </c>
      <c r="AC105" s="24">
        <f t="shared" si="291"/>
        <v>18950</v>
      </c>
      <c r="AD105" s="24"/>
      <c r="AE105" s="24">
        <f t="shared" si="211"/>
        <v>0</v>
      </c>
      <c r="AF105" s="20">
        <f t="shared" si="215"/>
        <v>0</v>
      </c>
      <c r="AG105" s="20">
        <f t="shared" si="216"/>
        <v>0</v>
      </c>
      <c r="AH105" s="20">
        <f t="shared" si="217"/>
        <v>0</v>
      </c>
      <c r="AI105" s="20">
        <f t="shared" si="218"/>
        <v>0</v>
      </c>
      <c r="AJ105" s="20">
        <f t="shared" si="219"/>
        <v>0</v>
      </c>
      <c r="AL105" s="20">
        <f>ROUND($P105*'Select Tuition Changes'!AE112,0)</f>
        <v>586</v>
      </c>
      <c r="AM105" s="20">
        <f>ROUND($P105*'Select Tuition Changes'!AF112,0)</f>
        <v>586</v>
      </c>
      <c r="AN105" s="20">
        <f>ROUND($P105*'Select Tuition Changes'!AG112,0)</f>
        <v>586</v>
      </c>
      <c r="AO105" s="20">
        <f>ROUND($P105*'Select Tuition Changes'!AH112,0)</f>
        <v>586</v>
      </c>
      <c r="AP105" s="20">
        <f>ROUND($P105*'Select Tuition Changes'!AI112,0)</f>
        <v>586</v>
      </c>
      <c r="AQ105" s="20">
        <f>ROUND($P105*'Select Tuition Changes'!AJ112,0)</f>
        <v>586</v>
      </c>
      <c r="AS105" s="24">
        <f t="shared" ref="AS105:AX105" si="292">+AL105</f>
        <v>586</v>
      </c>
      <c r="AT105" s="24">
        <f t="shared" si="292"/>
        <v>586</v>
      </c>
      <c r="AU105" s="24">
        <f t="shared" si="292"/>
        <v>586</v>
      </c>
      <c r="AV105" s="24">
        <f t="shared" si="292"/>
        <v>586</v>
      </c>
      <c r="AW105" s="24">
        <f t="shared" si="292"/>
        <v>586</v>
      </c>
      <c r="AX105" s="24">
        <f t="shared" si="292"/>
        <v>586</v>
      </c>
      <c r="AZ105" s="24">
        <f t="shared" si="213"/>
        <v>0</v>
      </c>
      <c r="BA105" s="20">
        <f t="shared" si="173"/>
        <v>0</v>
      </c>
      <c r="BB105" s="20">
        <f t="shared" si="174"/>
        <v>0</v>
      </c>
      <c r="BC105" s="20">
        <f t="shared" si="175"/>
        <v>0</v>
      </c>
      <c r="BD105" s="20">
        <f t="shared" si="176"/>
        <v>0</v>
      </c>
      <c r="BE105" s="20">
        <f t="shared" si="177"/>
        <v>0</v>
      </c>
      <c r="BG105" s="26">
        <f t="shared" si="180"/>
        <v>1</v>
      </c>
      <c r="BH105" s="26">
        <f t="shared" si="181"/>
        <v>1</v>
      </c>
      <c r="BI105" s="26">
        <f t="shared" si="182"/>
        <v>1</v>
      </c>
      <c r="BJ105" s="26">
        <f t="shared" si="183"/>
        <v>1</v>
      </c>
      <c r="BK105" s="26">
        <f t="shared" si="184"/>
        <v>1</v>
      </c>
      <c r="BL105" s="26"/>
      <c r="BM105" s="26">
        <f t="shared" si="185"/>
        <v>1</v>
      </c>
      <c r="BN105" s="26">
        <f t="shared" si="186"/>
        <v>1</v>
      </c>
      <c r="BO105" s="26">
        <f t="shared" si="187"/>
        <v>1</v>
      </c>
      <c r="BP105" s="26">
        <f t="shared" si="188"/>
        <v>1</v>
      </c>
      <c r="BQ105" s="26">
        <f t="shared" si="189"/>
        <v>1</v>
      </c>
      <c r="BR105" s="26"/>
      <c r="BS105" s="26">
        <f t="shared" si="190"/>
        <v>0</v>
      </c>
      <c r="BT105" s="26">
        <f t="shared" si="191"/>
        <v>0</v>
      </c>
      <c r="BU105" s="26">
        <f t="shared" si="192"/>
        <v>0</v>
      </c>
      <c r="BV105" s="26">
        <f t="shared" si="193"/>
        <v>0</v>
      </c>
      <c r="BW105" s="26">
        <f t="shared" si="194"/>
        <v>0</v>
      </c>
      <c r="BX105" s="26"/>
      <c r="BY105" s="26">
        <f t="shared" si="195"/>
        <v>1</v>
      </c>
      <c r="BZ105" s="26">
        <f t="shared" si="196"/>
        <v>1</v>
      </c>
      <c r="CA105" s="26">
        <f t="shared" si="197"/>
        <v>1</v>
      </c>
      <c r="CB105" s="26">
        <f t="shared" si="198"/>
        <v>1</v>
      </c>
      <c r="CC105" s="26">
        <f t="shared" si="199"/>
        <v>1</v>
      </c>
      <c r="CD105" s="26"/>
      <c r="CE105" s="26">
        <f t="shared" si="200"/>
        <v>1</v>
      </c>
      <c r="CF105" s="26">
        <f t="shared" si="201"/>
        <v>1</v>
      </c>
      <c r="CG105" s="26">
        <f t="shared" si="202"/>
        <v>1</v>
      </c>
      <c r="CH105" s="26">
        <f t="shared" si="203"/>
        <v>1</v>
      </c>
      <c r="CI105" s="26">
        <f t="shared" si="204"/>
        <v>1</v>
      </c>
      <c r="CJ105" s="26"/>
      <c r="CK105" s="26">
        <f t="shared" si="205"/>
        <v>0</v>
      </c>
      <c r="CL105" s="26">
        <f t="shared" si="206"/>
        <v>0</v>
      </c>
      <c r="CM105" s="26">
        <f t="shared" si="207"/>
        <v>0</v>
      </c>
      <c r="CN105" s="26">
        <f t="shared" si="208"/>
        <v>0</v>
      </c>
      <c r="CO105" s="26">
        <f t="shared" si="209"/>
        <v>0</v>
      </c>
    </row>
    <row r="106" spans="1:93" ht="18" customHeight="1" x14ac:dyDescent="0.25">
      <c r="A106" s="13" t="s">
        <v>15</v>
      </c>
      <c r="B106" s="13" t="s">
        <v>110</v>
      </c>
      <c r="C106" s="13" t="s">
        <v>27</v>
      </c>
      <c r="D106" s="13" t="s">
        <v>27</v>
      </c>
      <c r="E106" s="13" t="s">
        <v>69</v>
      </c>
      <c r="F106" s="13" t="s">
        <v>43</v>
      </c>
      <c r="G106" s="13" t="s">
        <v>71</v>
      </c>
      <c r="H106" s="13" t="s">
        <v>15</v>
      </c>
      <c r="I106" s="13" t="s">
        <v>16</v>
      </c>
      <c r="J106" s="14">
        <f>+'Select Tuition Changes'!Y113</f>
        <v>0</v>
      </c>
      <c r="K106" s="14">
        <f>+'Select Tuition Changes'!Z113</f>
        <v>0</v>
      </c>
      <c r="L106" s="14">
        <f>+'Select Tuition Changes'!AA113</f>
        <v>0</v>
      </c>
      <c r="M106" s="14">
        <f>+'Select Tuition Changes'!AB113</f>
        <v>0</v>
      </c>
      <c r="N106" s="14">
        <f>+'Select Tuition Changes'!AC113</f>
        <v>0</v>
      </c>
      <c r="O106" s="14"/>
      <c r="P106" s="19">
        <v>3.5000000000000003E-2</v>
      </c>
      <c r="Q106" s="24">
        <f>+'Select Tuition Changes'!AE113-'Tuition Calculations'!AL106</f>
        <v>31379</v>
      </c>
      <c r="R106" s="24">
        <f>+'Select Tuition Changes'!AF113-'Tuition Calculations'!AM106</f>
        <v>31379</v>
      </c>
      <c r="S106" s="24">
        <f>+'Select Tuition Changes'!AG113-'Tuition Calculations'!AN106</f>
        <v>31379</v>
      </c>
      <c r="T106" s="24">
        <f>+'Select Tuition Changes'!AH113-'Tuition Calculations'!AO106</f>
        <v>31379</v>
      </c>
      <c r="U106" s="24">
        <f>+'Select Tuition Changes'!AI113-'Tuition Calculations'!AP106</f>
        <v>31379</v>
      </c>
      <c r="V106" s="24">
        <f>+'Select Tuition Changes'!AJ113-'Tuition Calculations'!AQ106</f>
        <v>31379</v>
      </c>
      <c r="W106" s="24"/>
      <c r="X106" s="24">
        <f t="shared" ref="X106:AC106" si="293">+Q105</f>
        <v>18950</v>
      </c>
      <c r="Y106" s="24">
        <f t="shared" si="293"/>
        <v>18950</v>
      </c>
      <c r="Z106" s="24">
        <f t="shared" si="293"/>
        <v>18950</v>
      </c>
      <c r="AA106" s="24">
        <f t="shared" si="293"/>
        <v>18950</v>
      </c>
      <c r="AB106" s="24">
        <f t="shared" si="293"/>
        <v>18950</v>
      </c>
      <c r="AC106" s="24">
        <f t="shared" si="293"/>
        <v>18950</v>
      </c>
      <c r="AD106" s="24"/>
      <c r="AE106" s="24">
        <f t="shared" si="211"/>
        <v>12429</v>
      </c>
      <c r="AF106" s="20">
        <f t="shared" si="215"/>
        <v>12429</v>
      </c>
      <c r="AG106" s="20">
        <f t="shared" si="216"/>
        <v>12429</v>
      </c>
      <c r="AH106" s="20">
        <f t="shared" si="217"/>
        <v>12429</v>
      </c>
      <c r="AI106" s="20">
        <f t="shared" si="218"/>
        <v>12429</v>
      </c>
      <c r="AJ106" s="20">
        <f t="shared" si="219"/>
        <v>12429</v>
      </c>
      <c r="AL106" s="20">
        <f>ROUND($P106*'Select Tuition Changes'!AE113,0)</f>
        <v>1138</v>
      </c>
      <c r="AM106" s="20">
        <f>ROUND($P106*'Select Tuition Changes'!AF113,0)</f>
        <v>1138</v>
      </c>
      <c r="AN106" s="20">
        <f>ROUND($P106*'Select Tuition Changes'!AG113,0)</f>
        <v>1138</v>
      </c>
      <c r="AO106" s="20">
        <f>ROUND($P106*'Select Tuition Changes'!AH113,0)</f>
        <v>1138</v>
      </c>
      <c r="AP106" s="20">
        <f>ROUND($P106*'Select Tuition Changes'!AI113,0)</f>
        <v>1138</v>
      </c>
      <c r="AQ106" s="20">
        <f>ROUND($P106*'Select Tuition Changes'!AJ113,0)</f>
        <v>1138</v>
      </c>
      <c r="AS106" s="24">
        <f t="shared" ref="AS106:AX106" si="294">+AL105</f>
        <v>586</v>
      </c>
      <c r="AT106" s="24">
        <f t="shared" si="294"/>
        <v>586</v>
      </c>
      <c r="AU106" s="24">
        <f t="shared" si="294"/>
        <v>586</v>
      </c>
      <c r="AV106" s="24">
        <f t="shared" si="294"/>
        <v>586</v>
      </c>
      <c r="AW106" s="24">
        <f t="shared" si="294"/>
        <v>586</v>
      </c>
      <c r="AX106" s="24">
        <f t="shared" si="294"/>
        <v>586</v>
      </c>
      <c r="AZ106" s="24">
        <f t="shared" si="213"/>
        <v>552</v>
      </c>
      <c r="BA106" s="20">
        <f t="shared" si="173"/>
        <v>552</v>
      </c>
      <c r="BB106" s="20">
        <f t="shared" si="174"/>
        <v>552</v>
      </c>
      <c r="BC106" s="20">
        <f t="shared" si="175"/>
        <v>552</v>
      </c>
      <c r="BD106" s="20">
        <f t="shared" si="176"/>
        <v>552</v>
      </c>
      <c r="BE106" s="20">
        <f t="shared" si="177"/>
        <v>552</v>
      </c>
      <c r="BG106" s="26">
        <f t="shared" si="180"/>
        <v>1</v>
      </c>
      <c r="BH106" s="26">
        <f t="shared" si="181"/>
        <v>1</v>
      </c>
      <c r="BI106" s="26">
        <f t="shared" si="182"/>
        <v>1</v>
      </c>
      <c r="BJ106" s="26">
        <f t="shared" si="183"/>
        <v>1</v>
      </c>
      <c r="BK106" s="26">
        <f t="shared" si="184"/>
        <v>1</v>
      </c>
      <c r="BL106" s="26"/>
      <c r="BM106" s="26">
        <f t="shared" si="185"/>
        <v>1</v>
      </c>
      <c r="BN106" s="26">
        <f t="shared" si="186"/>
        <v>1</v>
      </c>
      <c r="BO106" s="26">
        <f t="shared" si="187"/>
        <v>1</v>
      </c>
      <c r="BP106" s="26">
        <f t="shared" si="188"/>
        <v>1</v>
      </c>
      <c r="BQ106" s="26">
        <f t="shared" si="189"/>
        <v>1</v>
      </c>
      <c r="BR106" s="26"/>
      <c r="BS106" s="26">
        <f t="shared" si="190"/>
        <v>1</v>
      </c>
      <c r="BT106" s="26">
        <f t="shared" si="191"/>
        <v>1</v>
      </c>
      <c r="BU106" s="26">
        <f t="shared" si="192"/>
        <v>1</v>
      </c>
      <c r="BV106" s="26">
        <f t="shared" si="193"/>
        <v>1</v>
      </c>
      <c r="BW106" s="26">
        <f t="shared" si="194"/>
        <v>1</v>
      </c>
      <c r="BX106" s="26"/>
      <c r="BY106" s="26">
        <f t="shared" si="195"/>
        <v>1</v>
      </c>
      <c r="BZ106" s="26">
        <f t="shared" si="196"/>
        <v>1</v>
      </c>
      <c r="CA106" s="26">
        <f t="shared" si="197"/>
        <v>1</v>
      </c>
      <c r="CB106" s="26">
        <f t="shared" si="198"/>
        <v>1</v>
      </c>
      <c r="CC106" s="26">
        <f t="shared" si="199"/>
        <v>1</v>
      </c>
      <c r="CD106" s="26"/>
      <c r="CE106" s="26">
        <f t="shared" si="200"/>
        <v>1</v>
      </c>
      <c r="CF106" s="26">
        <f t="shared" si="201"/>
        <v>1</v>
      </c>
      <c r="CG106" s="26">
        <f t="shared" si="202"/>
        <v>1</v>
      </c>
      <c r="CH106" s="26">
        <f t="shared" si="203"/>
        <v>1</v>
      </c>
      <c r="CI106" s="26">
        <f t="shared" si="204"/>
        <v>1</v>
      </c>
      <c r="CJ106" s="26"/>
      <c r="CK106" s="26">
        <f t="shared" si="205"/>
        <v>1</v>
      </c>
      <c r="CL106" s="26">
        <f t="shared" si="206"/>
        <v>1</v>
      </c>
      <c r="CM106" s="26">
        <f t="shared" si="207"/>
        <v>1</v>
      </c>
      <c r="CN106" s="26">
        <f t="shared" si="208"/>
        <v>1</v>
      </c>
      <c r="CO106" s="26">
        <f t="shared" si="209"/>
        <v>1</v>
      </c>
    </row>
  </sheetData>
  <mergeCells count="22">
    <mergeCell ref="CK1:CO1"/>
    <mergeCell ref="Q1:V1"/>
    <mergeCell ref="X1:AC1"/>
    <mergeCell ref="AE1:AJ1"/>
    <mergeCell ref="AL1:AQ1"/>
    <mergeCell ref="AS1:AX1"/>
    <mergeCell ref="AZ1:BE1"/>
    <mergeCell ref="BG1:BK1"/>
    <mergeCell ref="BM1:BQ1"/>
    <mergeCell ref="BS1:BW1"/>
    <mergeCell ref="BY1:CC1"/>
    <mergeCell ref="CE1:CI1"/>
    <mergeCell ref="J1:N1"/>
    <mergeCell ref="A1:A2"/>
    <mergeCell ref="I1:I2"/>
    <mergeCell ref="H1:H2"/>
    <mergeCell ref="G1:G2"/>
    <mergeCell ref="F1:F2"/>
    <mergeCell ref="E1:E2"/>
    <mergeCell ref="D1:D2"/>
    <mergeCell ref="C1:C2"/>
    <mergeCell ref="B1:B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tabSelected="1" workbookViewId="0">
      <selection activeCell="B10" sqref="B10"/>
    </sheetView>
  </sheetViews>
  <sheetFormatPr defaultRowHeight="14.25" x14ac:dyDescent="0.25"/>
  <cols>
    <col min="1" max="1" width="4.28515625" style="303" customWidth="1"/>
    <col min="2" max="2" width="81" style="295" customWidth="1"/>
    <col min="3" max="16384" width="9.140625" style="295"/>
  </cols>
  <sheetData>
    <row r="1" spans="1:2" ht="30.75" customHeight="1" x14ac:dyDescent="0.25">
      <c r="A1" s="318" t="s">
        <v>318</v>
      </c>
      <c r="B1" s="318"/>
    </row>
    <row r="2" spans="1:2" ht="89.25" customHeight="1" x14ac:dyDescent="0.25">
      <c r="A2" s="319" t="s">
        <v>319</v>
      </c>
      <c r="B2" s="319"/>
    </row>
    <row r="3" spans="1:2" ht="27.75" customHeight="1" x14ac:dyDescent="0.25">
      <c r="A3" s="318" t="s">
        <v>309</v>
      </c>
      <c r="B3" s="318"/>
    </row>
    <row r="4" spans="1:2" ht="74.25" customHeight="1" x14ac:dyDescent="0.25">
      <c r="A4" s="296">
        <v>1</v>
      </c>
      <c r="B4" s="297" t="s">
        <v>320</v>
      </c>
    </row>
    <row r="5" spans="1:2" ht="119.25" customHeight="1" x14ac:dyDescent="0.25">
      <c r="A5" s="296">
        <v>2</v>
      </c>
      <c r="B5" s="297" t="s">
        <v>321</v>
      </c>
    </row>
    <row r="6" spans="1:2" ht="25.5" customHeight="1" x14ac:dyDescent="0.25">
      <c r="A6" s="318" t="s">
        <v>310</v>
      </c>
      <c r="B6" s="318"/>
    </row>
    <row r="7" spans="1:2" ht="50.25" hidden="1" customHeight="1" x14ac:dyDescent="0.25">
      <c r="A7" s="299">
        <v>3</v>
      </c>
      <c r="B7" s="300" t="s">
        <v>311</v>
      </c>
    </row>
    <row r="8" spans="1:2" ht="24.75" customHeight="1" x14ac:dyDescent="0.25">
      <c r="A8" s="298" t="s">
        <v>312</v>
      </c>
      <c r="B8" s="301"/>
    </row>
    <row r="9" spans="1:2" ht="60" customHeight="1" x14ac:dyDescent="0.25">
      <c r="A9" s="302">
        <v>1</v>
      </c>
      <c r="B9" s="305" t="s">
        <v>313</v>
      </c>
    </row>
    <row r="10" spans="1:2" ht="66.75" customHeight="1" x14ac:dyDescent="0.25">
      <c r="A10" s="302">
        <v>2</v>
      </c>
      <c r="B10" s="305" t="s">
        <v>314</v>
      </c>
    </row>
    <row r="11" spans="1:2" x14ac:dyDescent="0.25">
      <c r="B11" s="301"/>
    </row>
    <row r="12" spans="1:2" x14ac:dyDescent="0.25">
      <c r="B12" s="301"/>
    </row>
    <row r="13" spans="1:2" x14ac:dyDescent="0.25">
      <c r="B13" s="301"/>
    </row>
    <row r="14" spans="1:2" x14ac:dyDescent="0.25">
      <c r="B14" s="301"/>
    </row>
    <row r="15" spans="1:2" x14ac:dyDescent="0.25">
      <c r="B15" s="301"/>
    </row>
    <row r="16" spans="1:2" x14ac:dyDescent="0.25">
      <c r="B16" s="301"/>
    </row>
    <row r="17" spans="2:2" x14ac:dyDescent="0.25">
      <c r="B17" s="301"/>
    </row>
    <row r="18" spans="2:2" x14ac:dyDescent="0.25">
      <c r="B18" s="301"/>
    </row>
    <row r="19" spans="2:2" x14ac:dyDescent="0.25">
      <c r="B19" s="301"/>
    </row>
    <row r="20" spans="2:2" x14ac:dyDescent="0.25">
      <c r="B20" s="301"/>
    </row>
    <row r="21" spans="2:2" x14ac:dyDescent="0.25">
      <c r="B21" s="301"/>
    </row>
    <row r="22" spans="2:2" x14ac:dyDescent="0.25">
      <c r="B22" s="301"/>
    </row>
    <row r="23" spans="2:2" x14ac:dyDescent="0.25">
      <c r="B23" s="301"/>
    </row>
    <row r="24" spans="2:2" x14ac:dyDescent="0.25">
      <c r="B24" s="301"/>
    </row>
    <row r="25" spans="2:2" x14ac:dyDescent="0.25">
      <c r="B25" s="301"/>
    </row>
    <row r="26" spans="2:2" x14ac:dyDescent="0.25">
      <c r="B26" s="301"/>
    </row>
    <row r="27" spans="2:2" x14ac:dyDescent="0.25">
      <c r="B27" s="301"/>
    </row>
    <row r="28" spans="2:2" x14ac:dyDescent="0.25">
      <c r="B28" s="301"/>
    </row>
    <row r="29" spans="2:2" x14ac:dyDescent="0.25">
      <c r="B29" s="301"/>
    </row>
    <row r="30" spans="2:2" x14ac:dyDescent="0.25">
      <c r="B30" s="301"/>
    </row>
    <row r="31" spans="2:2" x14ac:dyDescent="0.25">
      <c r="B31" s="301"/>
    </row>
    <row r="32" spans="2:2" x14ac:dyDescent="0.25">
      <c r="B32" s="301"/>
    </row>
    <row r="33" spans="2:2" x14ac:dyDescent="0.25">
      <c r="B33" s="301"/>
    </row>
    <row r="34" spans="2:2" x14ac:dyDescent="0.25">
      <c r="B34" s="301"/>
    </row>
    <row r="35" spans="2:2" x14ac:dyDescent="0.25">
      <c r="B35" s="301"/>
    </row>
    <row r="36" spans="2:2" x14ac:dyDescent="0.25">
      <c r="B36" s="301"/>
    </row>
    <row r="37" spans="2:2" x14ac:dyDescent="0.25">
      <c r="B37" s="301"/>
    </row>
    <row r="38" spans="2:2" x14ac:dyDescent="0.25">
      <c r="B38" s="301"/>
    </row>
  </sheetData>
  <mergeCells count="4">
    <mergeCell ref="A1:B1"/>
    <mergeCell ref="A2:B2"/>
    <mergeCell ref="A3:B3"/>
    <mergeCell ref="A6:B6"/>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R8"/>
  <sheetViews>
    <sheetView workbookViewId="0">
      <selection activeCell="AT1" sqref="A1:XFD1048576"/>
    </sheetView>
  </sheetViews>
  <sheetFormatPr defaultRowHeight="15" outlineLevelCol="1" x14ac:dyDescent="0.25"/>
  <cols>
    <col min="1" max="1" width="32.7109375" style="148" customWidth="1"/>
    <col min="2" max="2" width="12.28515625" style="148" hidden="1" customWidth="1"/>
    <col min="3" max="3" width="19.42578125" style="148" hidden="1" customWidth="1"/>
    <col min="4" max="4" width="12.85546875" style="148" hidden="1" customWidth="1"/>
    <col min="5" max="5" width="2.85546875" style="148" hidden="1" customWidth="1"/>
    <col min="6" max="6" width="18.42578125" style="148" hidden="1" customWidth="1"/>
    <col min="7" max="7" width="14.5703125" style="148" hidden="1" customWidth="1" outlineLevel="1"/>
    <col min="8" max="8" width="11.5703125" style="148" hidden="1" customWidth="1" outlineLevel="1"/>
    <col min="9" max="9" width="16.5703125" style="148" customWidth="1" collapsed="1"/>
    <col min="10" max="10" width="4.85546875" style="148" customWidth="1"/>
    <col min="11" max="11" width="17.140625" style="148" customWidth="1"/>
    <col min="12" max="12" width="21" style="148" customWidth="1"/>
    <col min="13" max="13" width="4.140625" style="148" customWidth="1"/>
    <col min="14" max="14" width="19.140625" style="148" customWidth="1"/>
    <col min="15" max="16384" width="9.140625" style="148"/>
  </cols>
  <sheetData>
    <row r="1" spans="1:18" ht="30.75" thickBot="1" x14ac:dyDescent="0.3">
      <c r="A1" s="253" t="s">
        <v>299</v>
      </c>
      <c r="B1" s="254"/>
      <c r="C1" s="30"/>
      <c r="D1" s="254"/>
      <c r="E1" s="254"/>
      <c r="F1" s="254"/>
      <c r="G1" s="254"/>
      <c r="H1" s="254"/>
      <c r="I1" s="255">
        <v>0.7</v>
      </c>
      <c r="J1" s="44"/>
      <c r="K1" s="44"/>
    </row>
    <row r="2" spans="1:18" x14ac:dyDescent="0.25">
      <c r="A2" s="256"/>
      <c r="B2" s="254"/>
      <c r="C2" s="30"/>
      <c r="D2" s="254"/>
      <c r="E2" s="254"/>
      <c r="F2" s="254"/>
      <c r="G2" s="254"/>
      <c r="H2" s="254"/>
      <c r="I2" s="257"/>
      <c r="J2" s="44"/>
      <c r="K2" s="44"/>
    </row>
    <row r="3" spans="1:18" ht="15.75" thickBot="1" x14ac:dyDescent="0.3">
      <c r="I3" s="44" t="s">
        <v>300</v>
      </c>
      <c r="J3" s="44"/>
      <c r="K3" s="44" t="s">
        <v>197</v>
      </c>
    </row>
    <row r="4" spans="1:18" ht="30.75" thickBot="1" x14ac:dyDescent="0.3">
      <c r="A4" s="258" t="s">
        <v>301</v>
      </c>
      <c r="I4" s="259">
        <v>0.6</v>
      </c>
      <c r="J4" s="260"/>
      <c r="K4" s="259">
        <v>0.2</v>
      </c>
    </row>
    <row r="5" spans="1:18" ht="16.5" thickBot="1" x14ac:dyDescent="0.3">
      <c r="A5" s="44"/>
      <c r="I5" s="260"/>
      <c r="J5" s="260"/>
      <c r="K5" s="260"/>
    </row>
    <row r="6" spans="1:18" ht="45.75" thickBot="1" x14ac:dyDescent="0.3">
      <c r="A6" s="258" t="s">
        <v>302</v>
      </c>
      <c r="I6" s="259">
        <v>0</v>
      </c>
      <c r="J6" s="261"/>
      <c r="K6" s="259">
        <v>0.8</v>
      </c>
    </row>
    <row r="7" spans="1:18" ht="16.5" thickBot="1" x14ac:dyDescent="0.3">
      <c r="A7" s="44"/>
      <c r="I7" s="260"/>
      <c r="J7" s="260"/>
      <c r="K7" s="260"/>
    </row>
    <row r="8" spans="1:18" ht="49.5" customHeight="1" thickBot="1" x14ac:dyDescent="0.3">
      <c r="A8" s="258" t="s">
        <v>303</v>
      </c>
      <c r="I8" s="259">
        <v>0.4</v>
      </c>
      <c r="J8" s="261"/>
      <c r="K8" s="259">
        <v>0</v>
      </c>
      <c r="R8" s="262"/>
    </row>
  </sheetData>
  <sheetProtection selectLockedCells="1"/>
  <pageMargins left="0.7" right="0.2" top="0.5" bottom="0.5" header="0.05" footer="0.05"/>
  <pageSetup orientation="landscape" r:id="rId1"/>
  <headerFooter>
    <oddFooter xml:space="preserve">&amp;L&amp;9&amp;Z&amp;F, &amp;A
Revised/Printed &amp;D, &amp;T&amp;R&amp;9Page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DetailLevel"/>
  <dimension ref="A1:CSA113"/>
  <sheetViews>
    <sheetView showGridLines="0" topLeftCell="R1" zoomScale="64" zoomScaleNormal="64" workbookViewId="0">
      <selection activeCell="AT1" sqref="A1:XFD1048576"/>
    </sheetView>
  </sheetViews>
  <sheetFormatPr defaultColWidth="43.85546875" defaultRowHeight="18" customHeight="1" x14ac:dyDescent="0.25"/>
  <cols>
    <col min="1" max="1" width="7" style="18" customWidth="1"/>
    <col min="2" max="5" width="16.42578125" style="18" customWidth="1"/>
    <col min="6" max="8" width="16.42578125" style="153" hidden="1" customWidth="1"/>
    <col min="9" max="9" width="16.42578125" style="18" customWidth="1"/>
    <col min="10" max="10" width="29.7109375" style="18" customWidth="1"/>
    <col min="11" max="11" width="24.5703125" style="18" customWidth="1"/>
    <col min="12" max="13" width="14.5703125" style="18" customWidth="1"/>
    <col min="14" max="16" width="14.5703125" style="153" hidden="1" customWidth="1"/>
    <col min="17" max="17" width="14.5703125" style="30" customWidth="1"/>
    <col min="18" max="18" width="35.7109375" style="18" customWidth="1"/>
    <col min="19" max="19" width="24.5703125" style="18" customWidth="1"/>
    <col min="20" max="21" width="13.5703125" style="18" customWidth="1"/>
    <col min="22" max="22" width="18.7109375" style="30" customWidth="1"/>
    <col min="23" max="23" width="45.28515625" style="30" customWidth="1"/>
    <col min="24" max="24" width="24.7109375" style="30" customWidth="1"/>
    <col min="25" max="25" width="12.7109375" style="18" customWidth="1"/>
    <col min="26" max="26" width="13.5703125" style="18" customWidth="1"/>
    <col min="27" max="29" width="12.7109375" style="18" hidden="1" customWidth="1"/>
    <col min="30" max="30" width="3.5703125" style="18" customWidth="1"/>
    <col min="31" max="33" width="12.7109375" style="31" customWidth="1"/>
    <col min="34" max="36" width="12.7109375" style="31" hidden="1" customWidth="1"/>
    <col min="37" max="37" width="3.85546875" customWidth="1"/>
    <col min="38" max="38" width="12.7109375" hidden="1" customWidth="1"/>
    <col min="39" max="129" width="12.7109375" customWidth="1"/>
    <col min="2524" max="16384" width="43.85546875" style="18"/>
  </cols>
  <sheetData>
    <row r="1" spans="1:2523" ht="162.75" customHeight="1" x14ac:dyDescent="0.25">
      <c r="A1" s="320"/>
      <c r="B1" s="321"/>
      <c r="C1" s="321"/>
      <c r="D1" s="321"/>
      <c r="E1" s="321"/>
      <c r="F1" s="321"/>
      <c r="G1" s="321"/>
      <c r="H1" s="321"/>
      <c r="I1" s="321"/>
      <c r="J1" s="321"/>
      <c r="K1" s="321"/>
      <c r="L1" s="321"/>
      <c r="M1" s="321"/>
      <c r="N1" s="321"/>
      <c r="O1" s="321"/>
      <c r="P1" s="321"/>
      <c r="Q1" s="321"/>
      <c r="R1" s="321"/>
      <c r="S1" s="321"/>
      <c r="T1" s="321"/>
      <c r="U1" s="321"/>
      <c r="V1" s="321"/>
      <c r="W1" s="60"/>
      <c r="X1" s="60"/>
    </row>
    <row r="2" spans="1:2523" ht="23.25" customHeight="1" x14ac:dyDescent="0.25">
      <c r="A2" s="321"/>
      <c r="B2" s="321"/>
      <c r="C2" s="321"/>
      <c r="D2" s="321"/>
      <c r="E2" s="321"/>
      <c r="F2" s="321"/>
      <c r="G2" s="321"/>
      <c r="H2" s="321"/>
      <c r="I2" s="321"/>
      <c r="J2" s="321"/>
      <c r="K2" s="321"/>
      <c r="L2" s="321"/>
      <c r="M2" s="321"/>
      <c r="N2" s="321"/>
      <c r="O2" s="321"/>
      <c r="P2" s="321"/>
      <c r="Q2" s="321"/>
      <c r="R2" s="321"/>
      <c r="S2" s="321"/>
      <c r="T2" s="321"/>
      <c r="U2" s="321"/>
      <c r="V2" s="321"/>
      <c r="W2" s="60"/>
      <c r="X2" s="60"/>
    </row>
    <row r="4" spans="1:2523" ht="18" customHeight="1" x14ac:dyDescent="0.3">
      <c r="J4" s="36"/>
    </row>
    <row r="5" spans="1:2523" ht="18" customHeight="1" x14ac:dyDescent="0.25">
      <c r="B5" s="45"/>
      <c r="C5" s="45"/>
      <c r="D5" s="45"/>
      <c r="E5" s="45"/>
      <c r="F5" s="45"/>
      <c r="G5" s="45"/>
      <c r="H5" s="45"/>
      <c r="I5" s="45"/>
      <c r="J5" s="45"/>
      <c r="K5" s="45"/>
      <c r="L5" s="45"/>
      <c r="M5" s="45"/>
      <c r="N5" s="45"/>
      <c r="O5" s="45"/>
      <c r="P5" s="45"/>
      <c r="Q5" s="52"/>
      <c r="R5" s="45"/>
      <c r="S5" s="45"/>
      <c r="T5" s="45"/>
      <c r="U5" s="45"/>
      <c r="V5" s="52"/>
      <c r="W5" s="52"/>
      <c r="X5" s="52"/>
    </row>
    <row r="6" spans="1:2523" ht="18" customHeight="1" x14ac:dyDescent="0.25">
      <c r="D6" s="324" t="s">
        <v>202</v>
      </c>
      <c r="E6" s="324"/>
      <c r="F6" s="304"/>
      <c r="G6" s="304"/>
      <c r="H6" s="304"/>
      <c r="I6" s="46"/>
      <c r="L6" s="324" t="s">
        <v>201</v>
      </c>
      <c r="M6" s="324"/>
      <c r="N6" s="304"/>
      <c r="O6" s="304"/>
      <c r="P6" s="304"/>
      <c r="Q6" s="53"/>
      <c r="T6" s="324" t="s">
        <v>201</v>
      </c>
      <c r="U6" s="324"/>
      <c r="V6" s="53"/>
      <c r="W6" s="53"/>
      <c r="X6" s="53"/>
      <c r="Y6" s="324" t="s">
        <v>158</v>
      </c>
      <c r="Z6" s="324"/>
      <c r="AA6" s="324"/>
      <c r="AB6" s="324"/>
      <c r="AC6" s="324"/>
      <c r="AE6" s="323" t="s">
        <v>162</v>
      </c>
      <c r="AF6" s="323"/>
      <c r="AG6" s="323"/>
      <c r="AH6" s="323"/>
      <c r="AI6" s="323"/>
      <c r="AJ6" s="323"/>
    </row>
    <row r="7" spans="1:2523" s="21" customFormat="1" ht="18" customHeight="1" x14ac:dyDescent="0.25">
      <c r="A7" s="46"/>
      <c r="B7" s="326" t="s">
        <v>198</v>
      </c>
      <c r="C7" s="326"/>
      <c r="D7" s="12" t="s">
        <v>153</v>
      </c>
      <c r="E7" s="12" t="s">
        <v>154</v>
      </c>
      <c r="F7" s="12" t="s">
        <v>155</v>
      </c>
      <c r="G7" s="12" t="s">
        <v>156</v>
      </c>
      <c r="H7" s="12" t="s">
        <v>157</v>
      </c>
      <c r="I7" s="46"/>
      <c r="J7" s="326" t="s">
        <v>191</v>
      </c>
      <c r="K7" s="326"/>
      <c r="L7" s="12" t="s">
        <v>153</v>
      </c>
      <c r="M7" s="12" t="s">
        <v>154</v>
      </c>
      <c r="N7" s="12" t="s">
        <v>153</v>
      </c>
      <c r="O7" s="12" t="s">
        <v>154</v>
      </c>
      <c r="P7" s="12" t="s">
        <v>154</v>
      </c>
      <c r="Q7" s="53"/>
      <c r="R7" s="325" t="s">
        <v>191</v>
      </c>
      <c r="S7" s="325"/>
      <c r="T7" s="12" t="s">
        <v>153</v>
      </c>
      <c r="U7" s="12" t="s">
        <v>154</v>
      </c>
      <c r="V7" s="53"/>
      <c r="W7" s="326" t="s">
        <v>191</v>
      </c>
      <c r="X7" s="326"/>
      <c r="Y7" s="65" t="s">
        <v>153</v>
      </c>
      <c r="Z7" s="65" t="s">
        <v>154</v>
      </c>
      <c r="AA7" s="306" t="s">
        <v>155</v>
      </c>
      <c r="AB7" s="306" t="s">
        <v>156</v>
      </c>
      <c r="AC7" s="306" t="s">
        <v>157</v>
      </c>
      <c r="AE7" s="66" t="s">
        <v>152</v>
      </c>
      <c r="AF7" s="66" t="s">
        <v>153</v>
      </c>
      <c r="AG7" s="66" t="s">
        <v>154</v>
      </c>
      <c r="AH7" s="308" t="s">
        <v>155</v>
      </c>
      <c r="AI7" s="308" t="s">
        <v>156</v>
      </c>
      <c r="AJ7" s="308" t="s">
        <v>157</v>
      </c>
      <c r="AK7"/>
      <c r="AL7">
        <v>1</v>
      </c>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row>
    <row r="8" spans="1:2523" ht="18" customHeight="1" x14ac:dyDescent="0.25">
      <c r="B8" s="322" t="s">
        <v>12</v>
      </c>
      <c r="C8" s="57" t="s">
        <v>14</v>
      </c>
      <c r="D8" s="51">
        <v>0</v>
      </c>
      <c r="E8" s="51">
        <v>0</v>
      </c>
      <c r="F8" s="51">
        <v>0.03</v>
      </c>
      <c r="G8" s="51">
        <v>0.03</v>
      </c>
      <c r="H8" s="51">
        <v>0.03</v>
      </c>
      <c r="I8" s="14"/>
      <c r="J8" s="322" t="s">
        <v>12</v>
      </c>
      <c r="K8" s="57" t="s">
        <v>14</v>
      </c>
      <c r="L8" s="313"/>
      <c r="M8" s="313"/>
      <c r="N8" s="313"/>
      <c r="O8" s="313"/>
      <c r="P8" s="313"/>
      <c r="Q8" s="13"/>
      <c r="R8" s="322" t="s">
        <v>12</v>
      </c>
      <c r="S8" s="57" t="s">
        <v>14</v>
      </c>
      <c r="T8" s="62"/>
      <c r="U8" s="54"/>
      <c r="V8" s="14"/>
      <c r="W8" s="322" t="s">
        <v>12</v>
      </c>
      <c r="X8" s="57" t="s">
        <v>14</v>
      </c>
      <c r="Y8" s="63">
        <f>IF($AL$7=1,D8,IF($AL$7=2,L8,IF($AL$7=3,T8)))</f>
        <v>0</v>
      </c>
      <c r="Z8" s="63">
        <f>IF($AL$7=1,E8,IF($AL$7=2,M8,IF($AL$7=3,U8)))</f>
        <v>0</v>
      </c>
      <c r="AA8" s="307">
        <f>+Z8:Z8</f>
        <v>0</v>
      </c>
      <c r="AB8" s="307">
        <f>+AA8:AA8</f>
        <v>0</v>
      </c>
      <c r="AC8" s="307">
        <f>+AB8:AB8</f>
        <v>0</v>
      </c>
      <c r="AD8" s="13"/>
      <c r="AE8" s="67">
        <v>11305</v>
      </c>
      <c r="AF8" s="67">
        <f>3*ROUNDUP(AE8*(1+Y8)/3,0)</f>
        <v>11307</v>
      </c>
      <c r="AG8" s="67">
        <f>3*ROUNDUP(AF8*(1+Z8)/3,0)</f>
        <v>11307</v>
      </c>
      <c r="AH8" s="309">
        <f>3*ROUNDUP(AG8*(1+AA8)/3,0)</f>
        <v>11307</v>
      </c>
      <c r="AI8" s="309">
        <f>3*ROUNDUP(AH8*(1+AB8)/3,0)</f>
        <v>11307</v>
      </c>
      <c r="AJ8" s="309">
        <f>3*ROUNDUP(AI8*(1+AC8)/3,0)</f>
        <v>11307</v>
      </c>
    </row>
    <row r="9" spans="1:2523" ht="18" customHeight="1" x14ac:dyDescent="0.25">
      <c r="B9" s="322"/>
      <c r="C9" s="57" t="s">
        <v>16</v>
      </c>
      <c r="D9" s="51">
        <v>0</v>
      </c>
      <c r="E9" s="51">
        <v>0</v>
      </c>
      <c r="F9" s="51">
        <v>0.01</v>
      </c>
      <c r="G9" s="51">
        <v>0.01</v>
      </c>
      <c r="H9" s="51">
        <v>0.01</v>
      </c>
      <c r="I9" s="14"/>
      <c r="J9" s="322"/>
      <c r="K9" s="57" t="s">
        <v>16</v>
      </c>
      <c r="L9" s="313"/>
      <c r="M9" s="313"/>
      <c r="N9" s="313"/>
      <c r="O9" s="313"/>
      <c r="P9" s="313"/>
      <c r="Q9" s="13"/>
      <c r="R9" s="322"/>
      <c r="S9" s="57" t="s">
        <v>16</v>
      </c>
      <c r="T9" s="62"/>
      <c r="U9" s="54"/>
      <c r="V9" s="14"/>
      <c r="W9" s="322"/>
      <c r="X9" s="57" t="s">
        <v>16</v>
      </c>
      <c r="Y9" s="63">
        <f>IF($AL$7=1,D9,IF($AL$7=2,L9,IF($AL$7=3,T9)))</f>
        <v>0</v>
      </c>
      <c r="Z9" s="63">
        <f>IF($AL$7=1,E9,IF($AL$7=2,M9,IF($AL$7=3,U9)))</f>
        <v>0</v>
      </c>
      <c r="AA9" s="307">
        <f t="shared" ref="AA9:AB72" si="0">+Z9:Z9</f>
        <v>0</v>
      </c>
      <c r="AB9" s="307">
        <f t="shared" si="0"/>
        <v>0</v>
      </c>
      <c r="AC9" s="307">
        <f t="shared" ref="AC9:AC40" si="1">+AB9:AB9</f>
        <v>0</v>
      </c>
      <c r="AD9" s="13"/>
      <c r="AE9" s="67">
        <v>32424</v>
      </c>
      <c r="AF9" s="67">
        <f t="shared" ref="AF9:AI88" si="2">3*ROUNDUP(AE9*(1+Y9)/3,0)</f>
        <v>32424</v>
      </c>
      <c r="AG9" s="67">
        <f t="shared" si="2"/>
        <v>32424</v>
      </c>
      <c r="AH9" s="309">
        <f t="shared" si="2"/>
        <v>32424</v>
      </c>
      <c r="AI9" s="309">
        <f t="shared" si="2"/>
        <v>32424</v>
      </c>
      <c r="AJ9" s="309">
        <f t="shared" ref="AJ9:AJ88" si="3">3*ROUNDUP(AI9*(1+AC9)/3,0)</f>
        <v>32424</v>
      </c>
    </row>
    <row r="10" spans="1:2523" s="28" customFormat="1" ht="18" hidden="1" customHeight="1" x14ac:dyDescent="0.25">
      <c r="B10" s="61"/>
      <c r="C10" s="59"/>
      <c r="D10" s="51"/>
      <c r="E10" s="51"/>
      <c r="F10" s="51"/>
      <c r="G10" s="51"/>
      <c r="H10" s="51"/>
      <c r="I10" s="14"/>
      <c r="J10" s="42"/>
      <c r="K10" s="17"/>
      <c r="L10" s="313"/>
      <c r="M10" s="313"/>
      <c r="N10" s="313"/>
      <c r="O10" s="313"/>
      <c r="P10" s="313"/>
      <c r="Q10" s="13"/>
      <c r="R10" s="58" t="s">
        <v>18</v>
      </c>
      <c r="S10" s="59" t="s">
        <v>14</v>
      </c>
      <c r="T10" s="55"/>
      <c r="U10" s="55"/>
      <c r="V10" s="14"/>
      <c r="W10" s="58" t="s">
        <v>18</v>
      </c>
      <c r="X10" s="59" t="s">
        <v>14</v>
      </c>
      <c r="Y10" s="64">
        <f>+Y8</f>
        <v>0</v>
      </c>
      <c r="Z10" s="64">
        <f>+Z8</f>
        <v>0</v>
      </c>
      <c r="AA10" s="307">
        <f t="shared" si="0"/>
        <v>0</v>
      </c>
      <c r="AB10" s="307">
        <f t="shared" si="0"/>
        <v>0</v>
      </c>
      <c r="AC10" s="307">
        <f t="shared" si="1"/>
        <v>0</v>
      </c>
      <c r="AD10" s="17"/>
      <c r="AE10" s="68">
        <f t="shared" ref="AE10:AJ11" si="4">+AE8</f>
        <v>11305</v>
      </c>
      <c r="AF10" s="68">
        <f t="shared" si="4"/>
        <v>11307</v>
      </c>
      <c r="AG10" s="68">
        <f t="shared" si="4"/>
        <v>11307</v>
      </c>
      <c r="AH10" s="310">
        <f t="shared" si="4"/>
        <v>11307</v>
      </c>
      <c r="AI10" s="310">
        <f t="shared" si="4"/>
        <v>11307</v>
      </c>
      <c r="AJ10" s="310">
        <f t="shared" si="4"/>
        <v>11307</v>
      </c>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row>
    <row r="11" spans="1:2523" s="28" customFormat="1" ht="18" hidden="1" customHeight="1" x14ac:dyDescent="0.25">
      <c r="B11" s="61"/>
      <c r="C11" s="59"/>
      <c r="D11" s="51"/>
      <c r="E11" s="51"/>
      <c r="F11" s="51"/>
      <c r="G11" s="51"/>
      <c r="H11" s="51"/>
      <c r="I11" s="14"/>
      <c r="J11" s="42"/>
      <c r="K11" s="17"/>
      <c r="L11" s="313"/>
      <c r="M11" s="313"/>
      <c r="N11" s="313"/>
      <c r="O11" s="313"/>
      <c r="P11" s="313"/>
      <c r="Q11" s="13"/>
      <c r="R11" s="58" t="s">
        <v>18</v>
      </c>
      <c r="S11" s="59" t="s">
        <v>16</v>
      </c>
      <c r="T11" s="55"/>
      <c r="U11" s="55"/>
      <c r="V11" s="14"/>
      <c r="W11" s="58" t="s">
        <v>18</v>
      </c>
      <c r="X11" s="59" t="s">
        <v>16</v>
      </c>
      <c r="Y11" s="64">
        <f>+Y9</f>
        <v>0</v>
      </c>
      <c r="Z11" s="64">
        <f>+Z9</f>
        <v>0</v>
      </c>
      <c r="AA11" s="307">
        <f t="shared" si="0"/>
        <v>0</v>
      </c>
      <c r="AB11" s="307">
        <f t="shared" si="0"/>
        <v>0</v>
      </c>
      <c r="AC11" s="307">
        <f t="shared" si="1"/>
        <v>0</v>
      </c>
      <c r="AD11" s="17"/>
      <c r="AE11" s="68">
        <f t="shared" si="4"/>
        <v>32424</v>
      </c>
      <c r="AF11" s="68">
        <f t="shared" si="4"/>
        <v>32424</v>
      </c>
      <c r="AG11" s="68">
        <f t="shared" si="4"/>
        <v>32424</v>
      </c>
      <c r="AH11" s="310">
        <f t="shared" si="4"/>
        <v>32424</v>
      </c>
      <c r="AI11" s="310">
        <f t="shared" si="4"/>
        <v>32424</v>
      </c>
      <c r="AJ11" s="310">
        <f t="shared" si="4"/>
        <v>32424</v>
      </c>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row>
    <row r="12" spans="1:2523" ht="18" customHeight="1" x14ac:dyDescent="0.25">
      <c r="B12" s="322" t="s">
        <v>159</v>
      </c>
      <c r="C12" s="57" t="s">
        <v>14</v>
      </c>
      <c r="D12" s="51">
        <v>0</v>
      </c>
      <c r="E12" s="51">
        <v>0</v>
      </c>
      <c r="F12" s="51">
        <v>0.03</v>
      </c>
      <c r="G12" s="51">
        <v>0.03</v>
      </c>
      <c r="H12" s="51">
        <v>0.03</v>
      </c>
      <c r="I12" s="14"/>
      <c r="J12" s="322" t="s">
        <v>20</v>
      </c>
      <c r="K12" s="57" t="s">
        <v>14</v>
      </c>
      <c r="L12" s="313"/>
      <c r="M12" s="313"/>
      <c r="N12" s="313"/>
      <c r="O12" s="313"/>
      <c r="P12" s="313"/>
      <c r="Q12" s="13"/>
      <c r="R12" s="322" t="s">
        <v>20</v>
      </c>
      <c r="S12" s="57" t="s">
        <v>14</v>
      </c>
      <c r="T12" s="62"/>
      <c r="U12" s="54"/>
      <c r="V12" s="14"/>
      <c r="W12" s="322" t="s">
        <v>20</v>
      </c>
      <c r="X12" s="57" t="s">
        <v>14</v>
      </c>
      <c r="Y12" s="63">
        <f>IF($AL$7=1,D12,IF($AL$7=2,L12,IF($AL$7=3,T12)))</f>
        <v>0</v>
      </c>
      <c r="Z12" s="63">
        <f>IF($AL$7=1,E12,IF($AL$7=2,M12,IF($AL$7=3,U12)))</f>
        <v>0</v>
      </c>
      <c r="AA12" s="307">
        <f t="shared" si="0"/>
        <v>0</v>
      </c>
      <c r="AB12" s="307">
        <f t="shared" si="0"/>
        <v>0</v>
      </c>
      <c r="AC12" s="307">
        <f t="shared" si="1"/>
        <v>0</v>
      </c>
      <c r="AD12" s="13"/>
      <c r="AE12" s="67">
        <v>15207</v>
      </c>
      <c r="AF12" s="67">
        <f t="shared" si="2"/>
        <v>15207</v>
      </c>
      <c r="AG12" s="67">
        <f t="shared" si="2"/>
        <v>15207</v>
      </c>
      <c r="AH12" s="309">
        <f t="shared" si="2"/>
        <v>15207</v>
      </c>
      <c r="AI12" s="309">
        <f t="shared" si="2"/>
        <v>15207</v>
      </c>
      <c r="AJ12" s="309">
        <f t="shared" si="3"/>
        <v>15207</v>
      </c>
    </row>
    <row r="13" spans="1:2523" ht="18" customHeight="1" x14ac:dyDescent="0.25">
      <c r="B13" s="322"/>
      <c r="C13" s="57" t="s">
        <v>16</v>
      </c>
      <c r="D13" s="51">
        <v>0</v>
      </c>
      <c r="E13" s="51">
        <v>0</v>
      </c>
      <c r="F13" s="51">
        <v>0</v>
      </c>
      <c r="G13" s="51">
        <v>0</v>
      </c>
      <c r="H13" s="51">
        <v>0</v>
      </c>
      <c r="I13" s="14"/>
      <c r="J13" s="322"/>
      <c r="K13" s="57" t="s">
        <v>16</v>
      </c>
      <c r="L13" s="313"/>
      <c r="M13" s="313"/>
      <c r="N13" s="313"/>
      <c r="O13" s="313"/>
      <c r="P13" s="313"/>
      <c r="Q13" s="13"/>
      <c r="R13" s="322"/>
      <c r="S13" s="57" t="s">
        <v>16</v>
      </c>
      <c r="T13" s="62"/>
      <c r="U13" s="54"/>
      <c r="V13" s="14"/>
      <c r="W13" s="322"/>
      <c r="X13" s="57" t="s">
        <v>16</v>
      </c>
      <c r="Y13" s="63">
        <f>IF($AL$7=1,D13,IF($AL$7=2,L13,IF($AL$7=3,T13)))</f>
        <v>0</v>
      </c>
      <c r="Z13" s="63">
        <f>IF($AL$7=1,E13,IF($AL$7=2,M13,IF($AL$7=3,U13)))</f>
        <v>0</v>
      </c>
      <c r="AA13" s="307">
        <f t="shared" si="0"/>
        <v>0</v>
      </c>
      <c r="AB13" s="307">
        <f t="shared" si="0"/>
        <v>0</v>
      </c>
      <c r="AC13" s="307">
        <f t="shared" si="1"/>
        <v>0</v>
      </c>
      <c r="AD13" s="13"/>
      <c r="AE13" s="67">
        <v>27255</v>
      </c>
      <c r="AF13" s="67">
        <f t="shared" si="2"/>
        <v>27255</v>
      </c>
      <c r="AG13" s="67">
        <f t="shared" si="2"/>
        <v>27255</v>
      </c>
      <c r="AH13" s="309">
        <f t="shared" si="2"/>
        <v>27255</v>
      </c>
      <c r="AI13" s="309">
        <f t="shared" si="2"/>
        <v>27255</v>
      </c>
      <c r="AJ13" s="309">
        <f t="shared" si="3"/>
        <v>27255</v>
      </c>
    </row>
    <row r="14" spans="1:2523" ht="18" customHeight="1" x14ac:dyDescent="0.25">
      <c r="B14" s="322" t="s">
        <v>160</v>
      </c>
      <c r="C14" s="57" t="s">
        <v>14</v>
      </c>
      <c r="D14" s="51">
        <v>0</v>
      </c>
      <c r="E14" s="51">
        <v>0</v>
      </c>
      <c r="F14" s="51">
        <v>0.03</v>
      </c>
      <c r="G14" s="51">
        <v>0.03</v>
      </c>
      <c r="H14" s="51">
        <v>0.03</v>
      </c>
      <c r="I14" s="14"/>
      <c r="J14" s="322" t="s">
        <v>23</v>
      </c>
      <c r="K14" s="57" t="s">
        <v>14</v>
      </c>
      <c r="L14" s="313"/>
      <c r="M14" s="313"/>
      <c r="N14" s="313"/>
      <c r="O14" s="313"/>
      <c r="P14" s="313"/>
      <c r="Q14" s="13"/>
      <c r="R14" s="322" t="s">
        <v>23</v>
      </c>
      <c r="S14" s="57" t="s">
        <v>14</v>
      </c>
      <c r="T14" s="62"/>
      <c r="U14" s="54"/>
      <c r="V14" s="14"/>
      <c r="W14" s="322" t="s">
        <v>23</v>
      </c>
      <c r="X14" s="57" t="s">
        <v>14</v>
      </c>
      <c r="Y14" s="63">
        <f>IF($AL$7=1,D12,IF($AL$7=2,L14,IF($AL$7=3,T14)))</f>
        <v>0</v>
      </c>
      <c r="Z14" s="63">
        <f>IF($AL$7=1,E12,IF($AL$7=2,M14,IF($AL$7=3,U14)))</f>
        <v>0</v>
      </c>
      <c r="AA14" s="307">
        <f t="shared" si="0"/>
        <v>0</v>
      </c>
      <c r="AB14" s="307">
        <f t="shared" si="0"/>
        <v>0</v>
      </c>
      <c r="AC14" s="307">
        <f t="shared" si="1"/>
        <v>0</v>
      </c>
      <c r="AD14" s="13"/>
      <c r="AE14" s="67">
        <v>15594</v>
      </c>
      <c r="AF14" s="67">
        <f t="shared" si="2"/>
        <v>15594</v>
      </c>
      <c r="AG14" s="67">
        <f t="shared" si="2"/>
        <v>15594</v>
      </c>
      <c r="AH14" s="309">
        <f t="shared" si="2"/>
        <v>15594</v>
      </c>
      <c r="AI14" s="309">
        <f t="shared" si="2"/>
        <v>15594</v>
      </c>
      <c r="AJ14" s="309">
        <f t="shared" si="3"/>
        <v>15594</v>
      </c>
    </row>
    <row r="15" spans="1:2523" ht="18" customHeight="1" x14ac:dyDescent="0.25">
      <c r="B15" s="322"/>
      <c r="C15" s="57" t="s">
        <v>16</v>
      </c>
      <c r="D15" s="51">
        <v>0</v>
      </c>
      <c r="E15" s="51">
        <v>0</v>
      </c>
      <c r="F15" s="51">
        <v>0.03</v>
      </c>
      <c r="G15" s="51">
        <v>0.03</v>
      </c>
      <c r="H15" s="51">
        <v>0.03</v>
      </c>
      <c r="I15" s="14"/>
      <c r="J15" s="322"/>
      <c r="K15" s="57" t="s">
        <v>16</v>
      </c>
      <c r="L15" s="313"/>
      <c r="M15" s="313"/>
      <c r="N15" s="313"/>
      <c r="O15" s="313"/>
      <c r="P15" s="313"/>
      <c r="Q15" s="13"/>
      <c r="R15" s="322"/>
      <c r="S15" s="57" t="s">
        <v>16</v>
      </c>
      <c r="T15" s="62"/>
      <c r="U15" s="54"/>
      <c r="V15" s="14"/>
      <c r="W15" s="322"/>
      <c r="X15" s="57" t="s">
        <v>16</v>
      </c>
      <c r="Y15" s="63">
        <f>IF($AL$7=1,D13,IF($AL$7=2,L15,IF($AL$7=3,T15)))</f>
        <v>0</v>
      </c>
      <c r="Z15" s="63">
        <f>IF($AL$7=1,E13,IF($AL$7=2,M15,IF($AL$7=3,U15)))</f>
        <v>0</v>
      </c>
      <c r="AA15" s="307">
        <f t="shared" si="0"/>
        <v>0</v>
      </c>
      <c r="AB15" s="307">
        <f t="shared" si="0"/>
        <v>0</v>
      </c>
      <c r="AC15" s="307">
        <f t="shared" si="1"/>
        <v>0</v>
      </c>
      <c r="AD15" s="13"/>
      <c r="AE15" s="67">
        <v>27837</v>
      </c>
      <c r="AF15" s="67">
        <f t="shared" si="2"/>
        <v>27837</v>
      </c>
      <c r="AG15" s="67">
        <f t="shared" si="2"/>
        <v>27837</v>
      </c>
      <c r="AH15" s="309">
        <f t="shared" si="2"/>
        <v>27837</v>
      </c>
      <c r="AI15" s="309">
        <f t="shared" si="2"/>
        <v>27837</v>
      </c>
      <c r="AJ15" s="309">
        <f t="shared" si="3"/>
        <v>27837</v>
      </c>
    </row>
    <row r="16" spans="1:2523" s="28" customFormat="1" ht="18" hidden="1" customHeight="1" x14ac:dyDescent="0.25">
      <c r="B16" s="61"/>
      <c r="C16" s="59"/>
      <c r="D16" s="51"/>
      <c r="E16" s="51"/>
      <c r="F16" s="51"/>
      <c r="G16" s="51"/>
      <c r="H16" s="51"/>
      <c r="I16" s="14"/>
      <c r="J16" s="58"/>
      <c r="K16" s="59"/>
      <c r="L16" s="313"/>
      <c r="M16" s="313"/>
      <c r="N16" s="313"/>
      <c r="O16" s="313"/>
      <c r="P16" s="313"/>
      <c r="Q16" s="13"/>
      <c r="R16" s="58" t="s">
        <v>26</v>
      </c>
      <c r="S16" s="59" t="s">
        <v>14</v>
      </c>
      <c r="T16" s="55"/>
      <c r="U16" s="55"/>
      <c r="V16" s="14"/>
      <c r="W16" s="58" t="s">
        <v>26</v>
      </c>
      <c r="X16" s="59" t="s">
        <v>14</v>
      </c>
      <c r="Y16" s="64">
        <f>+Y18</f>
        <v>0</v>
      </c>
      <c r="Z16" s="64">
        <f>+Z18</f>
        <v>0</v>
      </c>
      <c r="AA16" s="307">
        <f t="shared" si="0"/>
        <v>0</v>
      </c>
      <c r="AB16" s="307">
        <f t="shared" si="0"/>
        <v>0</v>
      </c>
      <c r="AC16" s="307">
        <f t="shared" si="1"/>
        <v>0</v>
      </c>
      <c r="AD16" s="17"/>
      <c r="AE16" s="68">
        <f t="shared" ref="AE16:AJ17" si="5">+AE18</f>
        <v>15948</v>
      </c>
      <c r="AF16" s="68">
        <f t="shared" si="5"/>
        <v>15948</v>
      </c>
      <c r="AG16" s="68">
        <f t="shared" si="5"/>
        <v>15948</v>
      </c>
      <c r="AH16" s="310">
        <f t="shared" si="5"/>
        <v>15948</v>
      </c>
      <c r="AI16" s="310">
        <f t="shared" si="5"/>
        <v>15948</v>
      </c>
      <c r="AJ16" s="310">
        <f t="shared" si="5"/>
        <v>15948</v>
      </c>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row>
    <row r="17" spans="2:2523" s="28" customFormat="1" ht="18" hidden="1" customHeight="1" x14ac:dyDescent="0.25">
      <c r="B17" s="61"/>
      <c r="C17" s="59"/>
      <c r="D17" s="51"/>
      <c r="E17" s="51"/>
      <c r="F17" s="51"/>
      <c r="G17" s="51"/>
      <c r="H17" s="51"/>
      <c r="I17" s="14"/>
      <c r="J17" s="58"/>
      <c r="K17" s="59"/>
      <c r="L17" s="313"/>
      <c r="M17" s="313"/>
      <c r="N17" s="313"/>
      <c r="O17" s="313"/>
      <c r="P17" s="313"/>
      <c r="Q17" s="13"/>
      <c r="R17" s="58" t="s">
        <v>26</v>
      </c>
      <c r="S17" s="59" t="s">
        <v>16</v>
      </c>
      <c r="T17" s="55"/>
      <c r="U17" s="55"/>
      <c r="V17" s="14"/>
      <c r="W17" s="58" t="s">
        <v>26</v>
      </c>
      <c r="X17" s="59" t="s">
        <v>16</v>
      </c>
      <c r="Y17" s="64">
        <f>+Y19</f>
        <v>0</v>
      </c>
      <c r="Z17" s="64">
        <f>+Z19</f>
        <v>0</v>
      </c>
      <c r="AA17" s="307">
        <f t="shared" si="0"/>
        <v>0</v>
      </c>
      <c r="AB17" s="307">
        <f t="shared" si="0"/>
        <v>0</v>
      </c>
      <c r="AC17" s="307">
        <f t="shared" si="1"/>
        <v>0</v>
      </c>
      <c r="AD17" s="17"/>
      <c r="AE17" s="68">
        <f t="shared" si="5"/>
        <v>28422</v>
      </c>
      <c r="AF17" s="68">
        <f t="shared" si="5"/>
        <v>28422</v>
      </c>
      <c r="AG17" s="68">
        <f t="shared" si="5"/>
        <v>28422</v>
      </c>
      <c r="AH17" s="310">
        <f t="shared" si="5"/>
        <v>28422</v>
      </c>
      <c r="AI17" s="310">
        <f t="shared" si="5"/>
        <v>28422</v>
      </c>
      <c r="AJ17" s="310">
        <f t="shared" si="5"/>
        <v>28422</v>
      </c>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row>
    <row r="18" spans="2:2523" ht="18" customHeight="1" x14ac:dyDescent="0.25">
      <c r="B18" s="322" t="s">
        <v>161</v>
      </c>
      <c r="C18" s="57" t="s">
        <v>14</v>
      </c>
      <c r="D18" s="51">
        <v>0</v>
      </c>
      <c r="E18" s="51">
        <v>0</v>
      </c>
      <c r="F18" s="51">
        <v>0.03</v>
      </c>
      <c r="G18" s="51">
        <v>0.03</v>
      </c>
      <c r="H18" s="51">
        <v>0.03</v>
      </c>
      <c r="I18" s="14"/>
      <c r="J18" s="322" t="s">
        <v>25</v>
      </c>
      <c r="K18" s="57" t="s">
        <v>14</v>
      </c>
      <c r="L18" s="313"/>
      <c r="M18" s="313"/>
      <c r="N18" s="313"/>
      <c r="O18" s="313"/>
      <c r="P18" s="313"/>
      <c r="Q18" s="13"/>
      <c r="R18" s="322" t="s">
        <v>25</v>
      </c>
      <c r="S18" s="57" t="s">
        <v>14</v>
      </c>
      <c r="T18" s="62"/>
      <c r="U18" s="54"/>
      <c r="V18" s="14"/>
      <c r="W18" s="322" t="s">
        <v>25</v>
      </c>
      <c r="X18" s="57" t="s">
        <v>14</v>
      </c>
      <c r="Y18" s="63">
        <f t="shared" ref="Y18:Z21" si="6">IF($AL$7=1,D12,IF($AL$7=2,L18,IF($AL$7=3,T18)))</f>
        <v>0</v>
      </c>
      <c r="Z18" s="63">
        <f t="shared" si="6"/>
        <v>0</v>
      </c>
      <c r="AA18" s="307">
        <f t="shared" si="0"/>
        <v>0</v>
      </c>
      <c r="AB18" s="307">
        <f t="shared" si="0"/>
        <v>0</v>
      </c>
      <c r="AC18" s="307">
        <f t="shared" si="1"/>
        <v>0</v>
      </c>
      <c r="AD18" s="13"/>
      <c r="AE18" s="67">
        <v>15948</v>
      </c>
      <c r="AF18" s="67">
        <f t="shared" si="2"/>
        <v>15948</v>
      </c>
      <c r="AG18" s="67">
        <f t="shared" si="2"/>
        <v>15948</v>
      </c>
      <c r="AH18" s="309">
        <f t="shared" si="2"/>
        <v>15948</v>
      </c>
      <c r="AI18" s="309">
        <f t="shared" si="2"/>
        <v>15948</v>
      </c>
      <c r="AJ18" s="309">
        <f t="shared" si="3"/>
        <v>15948</v>
      </c>
    </row>
    <row r="19" spans="2:2523" ht="18" customHeight="1" x14ac:dyDescent="0.25">
      <c r="B19" s="322"/>
      <c r="C19" s="57" t="s">
        <v>16</v>
      </c>
      <c r="D19" s="51">
        <v>0</v>
      </c>
      <c r="E19" s="51">
        <v>0</v>
      </c>
      <c r="F19" s="51">
        <v>0.03</v>
      </c>
      <c r="G19" s="51">
        <v>0.03</v>
      </c>
      <c r="H19" s="51">
        <v>0.03</v>
      </c>
      <c r="I19" s="14"/>
      <c r="J19" s="322"/>
      <c r="K19" s="57" t="s">
        <v>16</v>
      </c>
      <c r="L19" s="313"/>
      <c r="M19" s="313"/>
      <c r="N19" s="313"/>
      <c r="O19" s="313"/>
      <c r="P19" s="313"/>
      <c r="Q19" s="13"/>
      <c r="R19" s="322"/>
      <c r="S19" s="57" t="s">
        <v>16</v>
      </c>
      <c r="T19" s="62"/>
      <c r="U19" s="54"/>
      <c r="V19" s="14"/>
      <c r="W19" s="322"/>
      <c r="X19" s="57" t="s">
        <v>16</v>
      </c>
      <c r="Y19" s="63">
        <f t="shared" si="6"/>
        <v>0</v>
      </c>
      <c r="Z19" s="63">
        <f t="shared" si="6"/>
        <v>0</v>
      </c>
      <c r="AA19" s="307">
        <f t="shared" si="0"/>
        <v>0</v>
      </c>
      <c r="AB19" s="307">
        <f t="shared" si="0"/>
        <v>0</v>
      </c>
      <c r="AC19" s="307">
        <f t="shared" si="1"/>
        <v>0</v>
      </c>
      <c r="AD19" s="13"/>
      <c r="AE19" s="67">
        <v>28422</v>
      </c>
      <c r="AF19" s="67">
        <f t="shared" si="2"/>
        <v>28422</v>
      </c>
      <c r="AG19" s="67">
        <f t="shared" si="2"/>
        <v>28422</v>
      </c>
      <c r="AH19" s="309">
        <f t="shared" si="2"/>
        <v>28422</v>
      </c>
      <c r="AI19" s="309">
        <f t="shared" si="2"/>
        <v>28422</v>
      </c>
      <c r="AJ19" s="309">
        <f t="shared" si="3"/>
        <v>28422</v>
      </c>
    </row>
    <row r="20" spans="2:2523" ht="18" customHeight="1" x14ac:dyDescent="0.25">
      <c r="B20" s="13"/>
      <c r="C20" s="13"/>
      <c r="D20" s="13"/>
      <c r="E20" s="13"/>
      <c r="F20" s="13"/>
      <c r="G20" s="13"/>
      <c r="H20" s="13"/>
      <c r="I20" s="13"/>
      <c r="J20" s="322" t="s">
        <v>31</v>
      </c>
      <c r="K20" s="57" t="s">
        <v>14</v>
      </c>
      <c r="L20" s="313"/>
      <c r="M20" s="313"/>
      <c r="N20" s="313"/>
      <c r="O20" s="313"/>
      <c r="P20" s="313"/>
      <c r="Q20" s="13"/>
      <c r="R20" s="322" t="s">
        <v>31</v>
      </c>
      <c r="S20" s="57" t="s">
        <v>14</v>
      </c>
      <c r="T20" s="62"/>
      <c r="U20" s="54"/>
      <c r="V20" s="14"/>
      <c r="W20" s="322" t="s">
        <v>31</v>
      </c>
      <c r="X20" s="57" t="s">
        <v>14</v>
      </c>
      <c r="Y20" s="63">
        <f t="shared" si="6"/>
        <v>0</v>
      </c>
      <c r="Z20" s="63">
        <f t="shared" si="6"/>
        <v>0</v>
      </c>
      <c r="AA20" s="307">
        <f t="shared" si="0"/>
        <v>0</v>
      </c>
      <c r="AB20" s="307">
        <f t="shared" si="0"/>
        <v>0</v>
      </c>
      <c r="AC20" s="307">
        <f t="shared" si="1"/>
        <v>0</v>
      </c>
      <c r="AD20" s="13"/>
      <c r="AE20" s="67">
        <v>15594</v>
      </c>
      <c r="AF20" s="67">
        <f t="shared" si="2"/>
        <v>15594</v>
      </c>
      <c r="AG20" s="67">
        <f t="shared" si="2"/>
        <v>15594</v>
      </c>
      <c r="AH20" s="309">
        <f t="shared" si="2"/>
        <v>15594</v>
      </c>
      <c r="AI20" s="309">
        <f t="shared" si="2"/>
        <v>15594</v>
      </c>
      <c r="AJ20" s="309">
        <f t="shared" si="3"/>
        <v>15594</v>
      </c>
    </row>
    <row r="21" spans="2:2523" ht="18" customHeight="1" x14ac:dyDescent="0.25">
      <c r="B21" s="13"/>
      <c r="C21" s="13"/>
      <c r="D21" s="13"/>
      <c r="E21" s="13"/>
      <c r="F21" s="13"/>
      <c r="G21" s="13"/>
      <c r="H21" s="13"/>
      <c r="I21" s="13"/>
      <c r="J21" s="322"/>
      <c r="K21" s="57" t="s">
        <v>16</v>
      </c>
      <c r="L21" s="313"/>
      <c r="M21" s="313"/>
      <c r="N21" s="313"/>
      <c r="O21" s="313"/>
      <c r="P21" s="313"/>
      <c r="Q21" s="13"/>
      <c r="R21" s="322"/>
      <c r="S21" s="57" t="s">
        <v>16</v>
      </c>
      <c r="T21" s="62"/>
      <c r="U21" s="54"/>
      <c r="V21" s="14"/>
      <c r="W21" s="322"/>
      <c r="X21" s="57" t="s">
        <v>16</v>
      </c>
      <c r="Y21" s="63">
        <f t="shared" si="6"/>
        <v>0</v>
      </c>
      <c r="Z21" s="63">
        <f t="shared" si="6"/>
        <v>0</v>
      </c>
      <c r="AA21" s="307">
        <f t="shared" si="0"/>
        <v>0</v>
      </c>
      <c r="AB21" s="307">
        <f t="shared" si="0"/>
        <v>0</v>
      </c>
      <c r="AC21" s="307">
        <f t="shared" si="1"/>
        <v>0</v>
      </c>
      <c r="AD21" s="13"/>
      <c r="AE21" s="67">
        <v>27837</v>
      </c>
      <c r="AF21" s="67">
        <f t="shared" si="2"/>
        <v>27837</v>
      </c>
      <c r="AG21" s="67">
        <f t="shared" si="2"/>
        <v>27837</v>
      </c>
      <c r="AH21" s="309">
        <f t="shared" si="2"/>
        <v>27837</v>
      </c>
      <c r="AI21" s="309">
        <f t="shared" si="2"/>
        <v>27837</v>
      </c>
      <c r="AJ21" s="309">
        <f t="shared" si="3"/>
        <v>27837</v>
      </c>
    </row>
    <row r="22" spans="2:2523" ht="18" customHeight="1" x14ac:dyDescent="0.25">
      <c r="B22" s="13"/>
      <c r="C22" s="13"/>
      <c r="D22" s="13"/>
      <c r="E22" s="13"/>
      <c r="F22" s="13"/>
      <c r="G22" s="13"/>
      <c r="H22" s="13"/>
      <c r="I22" s="13"/>
      <c r="J22" s="322" t="s">
        <v>33</v>
      </c>
      <c r="K22" s="57" t="s">
        <v>14</v>
      </c>
      <c r="L22" s="313"/>
      <c r="M22" s="313"/>
      <c r="N22" s="313"/>
      <c r="O22" s="313"/>
      <c r="P22" s="313"/>
      <c r="Q22" s="13"/>
      <c r="R22" s="322" t="s">
        <v>35</v>
      </c>
      <c r="S22" s="57" t="s">
        <v>14</v>
      </c>
      <c r="T22" s="62"/>
      <c r="U22" s="54"/>
      <c r="V22" s="14"/>
      <c r="W22" s="322" t="s">
        <v>35</v>
      </c>
      <c r="X22" s="57" t="s">
        <v>14</v>
      </c>
      <c r="Y22" s="63">
        <f>IF($AL$7=1,D14,IF($AL$7=2,L22,IF($AL$7=3,T22)))</f>
        <v>0</v>
      </c>
      <c r="Z22" s="63">
        <f>IF($AL$7=1,E14,IF($AL$7=2,M22,IF($AL$7=3,U22)))</f>
        <v>0</v>
      </c>
      <c r="AA22" s="307">
        <f t="shared" si="0"/>
        <v>0</v>
      </c>
      <c r="AB22" s="307">
        <f t="shared" si="0"/>
        <v>0</v>
      </c>
      <c r="AC22" s="307">
        <f t="shared" si="1"/>
        <v>0</v>
      </c>
      <c r="AD22" s="13"/>
      <c r="AE22" s="67">
        <v>15015</v>
      </c>
      <c r="AF22" s="67">
        <f t="shared" si="2"/>
        <v>15015</v>
      </c>
      <c r="AG22" s="67">
        <f t="shared" si="2"/>
        <v>15015</v>
      </c>
      <c r="AH22" s="309">
        <f t="shared" si="2"/>
        <v>15015</v>
      </c>
      <c r="AI22" s="309">
        <f t="shared" si="2"/>
        <v>15015</v>
      </c>
      <c r="AJ22" s="309">
        <f t="shared" si="3"/>
        <v>15015</v>
      </c>
    </row>
    <row r="23" spans="2:2523" ht="18" customHeight="1" x14ac:dyDescent="0.25">
      <c r="B23" s="13"/>
      <c r="C23" s="13"/>
      <c r="D23" s="13"/>
      <c r="E23" s="13"/>
      <c r="F23" s="13"/>
      <c r="G23" s="13"/>
      <c r="H23" s="13"/>
      <c r="I23" s="13"/>
      <c r="J23" s="322"/>
      <c r="K23" s="57" t="s">
        <v>16</v>
      </c>
      <c r="L23" s="313"/>
      <c r="M23" s="313"/>
      <c r="N23" s="313"/>
      <c r="O23" s="313"/>
      <c r="P23" s="313"/>
      <c r="Q23" s="13"/>
      <c r="R23" s="322"/>
      <c r="S23" s="57" t="s">
        <v>16</v>
      </c>
      <c r="T23" s="62"/>
      <c r="U23" s="54"/>
      <c r="V23" s="14"/>
      <c r="W23" s="322"/>
      <c r="X23" s="57" t="s">
        <v>16</v>
      </c>
      <c r="Y23" s="63">
        <f>IF($AL$7=1,D15,IF($AL$7=2,L23,IF($AL$7=3,T23)))</f>
        <v>0</v>
      </c>
      <c r="Z23" s="63">
        <f>IF($AL$7=1,E15,IF($AL$7=2,M23,IF($AL$7=3,U23)))</f>
        <v>0</v>
      </c>
      <c r="AA23" s="307">
        <f t="shared" si="0"/>
        <v>0</v>
      </c>
      <c r="AB23" s="307">
        <f t="shared" si="0"/>
        <v>0</v>
      </c>
      <c r="AC23" s="307">
        <f t="shared" si="1"/>
        <v>0</v>
      </c>
      <c r="AD23" s="13"/>
      <c r="AE23" s="67">
        <v>27837</v>
      </c>
      <c r="AF23" s="67">
        <f t="shared" si="2"/>
        <v>27837</v>
      </c>
      <c r="AG23" s="67">
        <f t="shared" si="2"/>
        <v>27837</v>
      </c>
      <c r="AH23" s="309">
        <f t="shared" si="2"/>
        <v>27837</v>
      </c>
      <c r="AI23" s="309">
        <f t="shared" si="2"/>
        <v>27837</v>
      </c>
      <c r="AJ23" s="309">
        <f t="shared" si="3"/>
        <v>27837</v>
      </c>
    </row>
    <row r="24" spans="2:2523" s="30" customFormat="1" ht="18" customHeight="1" x14ac:dyDescent="0.25">
      <c r="B24" s="13"/>
      <c r="C24" s="13"/>
      <c r="D24" s="13"/>
      <c r="E24" s="13"/>
      <c r="F24" s="13"/>
      <c r="G24" s="13"/>
      <c r="H24" s="13"/>
      <c r="I24" s="13"/>
      <c r="J24" s="322" t="s">
        <v>40</v>
      </c>
      <c r="K24" s="57" t="s">
        <v>14</v>
      </c>
      <c r="L24" s="313"/>
      <c r="M24" s="313"/>
      <c r="N24" s="313"/>
      <c r="O24" s="313"/>
      <c r="P24" s="313"/>
      <c r="Q24" s="13"/>
      <c r="R24" s="322" t="s">
        <v>37</v>
      </c>
      <c r="S24" s="57" t="s">
        <v>14</v>
      </c>
      <c r="T24" s="62"/>
      <c r="U24" s="54"/>
      <c r="V24" s="14"/>
      <c r="W24" s="322" t="s">
        <v>37</v>
      </c>
      <c r="X24" s="57" t="s">
        <v>14</v>
      </c>
      <c r="Y24" s="63">
        <f>IF($AL$7=1,D14,IF($AL$7=2,L22,IF($AL$7=3,T24)))</f>
        <v>0</v>
      </c>
      <c r="Z24" s="63">
        <f>IF($AL$7=1,E14,IF($AL$7=2,M22,IF($AL$7=3,U24)))</f>
        <v>0</v>
      </c>
      <c r="AA24" s="307">
        <f t="shared" si="0"/>
        <v>0</v>
      </c>
      <c r="AB24" s="307">
        <f t="shared" si="0"/>
        <v>0</v>
      </c>
      <c r="AC24" s="307">
        <f t="shared" si="1"/>
        <v>0</v>
      </c>
      <c r="AD24" s="13"/>
      <c r="AE24" s="69">
        <v>15015</v>
      </c>
      <c r="AF24" s="69">
        <f t="shared" si="2"/>
        <v>15015</v>
      </c>
      <c r="AG24" s="69">
        <f t="shared" si="2"/>
        <v>15015</v>
      </c>
      <c r="AH24" s="311">
        <f t="shared" si="2"/>
        <v>15015</v>
      </c>
      <c r="AI24" s="311">
        <f t="shared" si="2"/>
        <v>15015</v>
      </c>
      <c r="AJ24" s="311">
        <f t="shared" si="3"/>
        <v>15015</v>
      </c>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c r="CRV24"/>
      <c r="CRW24"/>
      <c r="CRX24"/>
      <c r="CRY24"/>
      <c r="CRZ24"/>
      <c r="CSA24"/>
    </row>
    <row r="25" spans="2:2523" s="30" customFormat="1" ht="18" customHeight="1" x14ac:dyDescent="0.25">
      <c r="B25" s="13"/>
      <c r="C25" s="13"/>
      <c r="D25" s="13"/>
      <c r="E25" s="13"/>
      <c r="F25" s="13"/>
      <c r="G25" s="13"/>
      <c r="H25" s="13"/>
      <c r="I25" s="13"/>
      <c r="J25" s="322"/>
      <c r="K25" s="57" t="s">
        <v>16</v>
      </c>
      <c r="L25" s="313"/>
      <c r="M25" s="313"/>
      <c r="N25" s="313"/>
      <c r="O25" s="313"/>
      <c r="P25" s="313"/>
      <c r="Q25" s="13"/>
      <c r="R25" s="322"/>
      <c r="S25" s="57" t="s">
        <v>16</v>
      </c>
      <c r="T25" s="62"/>
      <c r="U25" s="54"/>
      <c r="V25" s="14"/>
      <c r="W25" s="322"/>
      <c r="X25" s="57" t="s">
        <v>16</v>
      </c>
      <c r="Y25" s="63">
        <f>IF($AL$7=1,D15,IF($AL$7=2,L23,IF($AL$7=3,T25)))</f>
        <v>0</v>
      </c>
      <c r="Z25" s="63">
        <f>IF($AL$7=1,E15,IF($AL$7=2,M23,IF($AL$7=3,U25)))</f>
        <v>0</v>
      </c>
      <c r="AA25" s="307">
        <f t="shared" si="0"/>
        <v>0</v>
      </c>
      <c r="AB25" s="307">
        <f t="shared" si="0"/>
        <v>0</v>
      </c>
      <c r="AC25" s="307">
        <f t="shared" si="1"/>
        <v>0</v>
      </c>
      <c r="AD25" s="13"/>
      <c r="AE25" s="69">
        <v>27837</v>
      </c>
      <c r="AF25" s="69">
        <f t="shared" si="2"/>
        <v>27837</v>
      </c>
      <c r="AG25" s="69">
        <f t="shared" si="2"/>
        <v>27837</v>
      </c>
      <c r="AH25" s="311">
        <f t="shared" si="2"/>
        <v>27837</v>
      </c>
      <c r="AI25" s="311">
        <f t="shared" si="2"/>
        <v>27837</v>
      </c>
      <c r="AJ25" s="311">
        <f t="shared" si="3"/>
        <v>27837</v>
      </c>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row>
    <row r="26" spans="2:2523" ht="18" customHeight="1" x14ac:dyDescent="0.25">
      <c r="B26" s="13"/>
      <c r="C26" s="13"/>
      <c r="D26" s="13"/>
      <c r="E26" s="13"/>
      <c r="F26" s="13"/>
      <c r="G26" s="13"/>
      <c r="H26" s="13"/>
      <c r="I26" s="13"/>
      <c r="J26" s="322" t="s">
        <v>45</v>
      </c>
      <c r="K26" s="57" t="s">
        <v>14</v>
      </c>
      <c r="L26" s="313"/>
      <c r="M26" s="313"/>
      <c r="N26" s="313"/>
      <c r="O26" s="313"/>
      <c r="P26" s="313"/>
      <c r="Q26" s="13"/>
      <c r="R26" s="322" t="s">
        <v>42</v>
      </c>
      <c r="S26" s="57" t="s">
        <v>14</v>
      </c>
      <c r="T26" s="62"/>
      <c r="U26" s="54"/>
      <c r="V26" s="14"/>
      <c r="W26" s="322" t="s">
        <v>42</v>
      </c>
      <c r="X26" s="57" t="s">
        <v>14</v>
      </c>
      <c r="Y26" s="63">
        <f>IF($AL$7=1,D14,IF($AL$7=2,L24,IF($AL$7=3,T26)))</f>
        <v>0</v>
      </c>
      <c r="Z26" s="63">
        <f>IF($AL$7=1,E14,IF($AL$7=2,M24,IF($AL$7=3,U26)))</f>
        <v>0</v>
      </c>
      <c r="AA26" s="307">
        <f t="shared" si="0"/>
        <v>0</v>
      </c>
      <c r="AB26" s="307">
        <f t="shared" si="0"/>
        <v>0</v>
      </c>
      <c r="AC26" s="307">
        <f t="shared" si="1"/>
        <v>0</v>
      </c>
      <c r="AD26" s="13"/>
      <c r="AE26" s="67">
        <v>16632</v>
      </c>
      <c r="AF26" s="67">
        <f t="shared" si="2"/>
        <v>16632</v>
      </c>
      <c r="AG26" s="67">
        <f t="shared" si="2"/>
        <v>16632</v>
      </c>
      <c r="AH26" s="309">
        <f t="shared" si="2"/>
        <v>16632</v>
      </c>
      <c r="AI26" s="309">
        <f t="shared" si="2"/>
        <v>16632</v>
      </c>
      <c r="AJ26" s="309">
        <f t="shared" si="3"/>
        <v>16632</v>
      </c>
    </row>
    <row r="27" spans="2:2523" ht="18" customHeight="1" x14ac:dyDescent="0.25">
      <c r="B27" s="13"/>
      <c r="C27" s="13"/>
      <c r="D27" s="13"/>
      <c r="E27" s="13"/>
      <c r="F27" s="13"/>
      <c r="G27" s="13"/>
      <c r="H27" s="13"/>
      <c r="I27" s="13"/>
      <c r="J27" s="322"/>
      <c r="K27" s="57" t="s">
        <v>16</v>
      </c>
      <c r="L27" s="313"/>
      <c r="M27" s="313"/>
      <c r="N27" s="313"/>
      <c r="O27" s="313"/>
      <c r="P27" s="313"/>
      <c r="Q27" s="13"/>
      <c r="R27" s="322"/>
      <c r="S27" s="57" t="s">
        <v>16</v>
      </c>
      <c r="T27" s="62"/>
      <c r="U27" s="54"/>
      <c r="V27" s="14"/>
      <c r="W27" s="322"/>
      <c r="X27" s="57" t="s">
        <v>16</v>
      </c>
      <c r="Y27" s="63">
        <f>IF($AL$7=1,D15,IF($AL$7=2,L25,IF($AL$7=3,T27)))</f>
        <v>0</v>
      </c>
      <c r="Z27" s="63">
        <f>IF($AL$7=1,E15,IF($AL$7=2,M25,IF($AL$7=3,U27)))</f>
        <v>0</v>
      </c>
      <c r="AA27" s="307">
        <f t="shared" si="0"/>
        <v>0</v>
      </c>
      <c r="AB27" s="307">
        <f t="shared" si="0"/>
        <v>0</v>
      </c>
      <c r="AC27" s="307">
        <f t="shared" si="1"/>
        <v>0</v>
      </c>
      <c r="AD27" s="13"/>
      <c r="AE27" s="67">
        <v>28569</v>
      </c>
      <c r="AF27" s="67">
        <f t="shared" si="2"/>
        <v>28569</v>
      </c>
      <c r="AG27" s="67">
        <f t="shared" si="2"/>
        <v>28569</v>
      </c>
      <c r="AH27" s="309">
        <f t="shared" si="2"/>
        <v>28569</v>
      </c>
      <c r="AI27" s="309">
        <f t="shared" si="2"/>
        <v>28569</v>
      </c>
      <c r="AJ27" s="309">
        <f t="shared" si="3"/>
        <v>28569</v>
      </c>
    </row>
    <row r="28" spans="2:2523" ht="18" customHeight="1" x14ac:dyDescent="0.25">
      <c r="B28" s="13"/>
      <c r="C28" s="13"/>
      <c r="D28" s="13"/>
      <c r="E28" s="13"/>
      <c r="F28" s="13"/>
      <c r="G28" s="13"/>
      <c r="H28" s="13"/>
      <c r="I28" s="13"/>
      <c r="J28" s="322" t="s">
        <v>49</v>
      </c>
      <c r="K28" s="57" t="s">
        <v>14</v>
      </c>
      <c r="L28" s="313"/>
      <c r="M28" s="313"/>
      <c r="N28" s="313"/>
      <c r="O28" s="313"/>
      <c r="P28" s="313"/>
      <c r="Q28" s="13"/>
      <c r="R28" s="322" t="s">
        <v>47</v>
      </c>
      <c r="S28" s="57" t="s">
        <v>14</v>
      </c>
      <c r="T28" s="62"/>
      <c r="U28" s="54"/>
      <c r="V28" s="14"/>
      <c r="W28" s="322" t="s">
        <v>47</v>
      </c>
      <c r="X28" s="57" t="s">
        <v>14</v>
      </c>
      <c r="Y28" s="63">
        <f>IF($AL$7=1,D14,IF($AL$7=2,L26,IF($AL$7=3,T28)))</f>
        <v>0</v>
      </c>
      <c r="Z28" s="63">
        <f>IF($AL$7=1,E14,IF($AL$7=2,M26,IF($AL$7=3,U28)))</f>
        <v>0</v>
      </c>
      <c r="AA28" s="307">
        <f t="shared" si="0"/>
        <v>0</v>
      </c>
      <c r="AB28" s="307">
        <f t="shared" si="0"/>
        <v>0</v>
      </c>
      <c r="AC28" s="307">
        <f t="shared" si="1"/>
        <v>0</v>
      </c>
      <c r="AD28" s="13"/>
      <c r="AE28" s="67">
        <v>15948</v>
      </c>
      <c r="AF28" s="67">
        <f t="shared" si="2"/>
        <v>15948</v>
      </c>
      <c r="AG28" s="67">
        <f t="shared" si="2"/>
        <v>15948</v>
      </c>
      <c r="AH28" s="309">
        <f t="shared" si="2"/>
        <v>15948</v>
      </c>
      <c r="AI28" s="309">
        <f t="shared" si="2"/>
        <v>15948</v>
      </c>
      <c r="AJ28" s="309">
        <f t="shared" si="3"/>
        <v>15948</v>
      </c>
    </row>
    <row r="29" spans="2:2523" ht="18" customHeight="1" x14ac:dyDescent="0.25">
      <c r="B29" s="13"/>
      <c r="C29" s="13"/>
      <c r="D29" s="13"/>
      <c r="E29" s="13"/>
      <c r="F29" s="13"/>
      <c r="G29" s="13"/>
      <c r="H29" s="13"/>
      <c r="I29" s="13"/>
      <c r="J29" s="322"/>
      <c r="K29" s="57" t="s">
        <v>16</v>
      </c>
      <c r="L29" s="313"/>
      <c r="M29" s="313"/>
      <c r="N29" s="313"/>
      <c r="O29" s="313"/>
      <c r="P29" s="313"/>
      <c r="Q29" s="13"/>
      <c r="R29" s="322"/>
      <c r="S29" s="57" t="s">
        <v>16</v>
      </c>
      <c r="T29" s="62"/>
      <c r="U29" s="54"/>
      <c r="V29" s="14"/>
      <c r="W29" s="322"/>
      <c r="X29" s="57" t="s">
        <v>16</v>
      </c>
      <c r="Y29" s="63">
        <f>IF($AL$7=1,D15,IF($AL$7=2,L27,IF($AL$7=3,T29)))</f>
        <v>0</v>
      </c>
      <c r="Z29" s="63">
        <f>IF($AL$7=1,E15,IF($AL$7=2,M27,IF($AL$7=3,U29)))</f>
        <v>0</v>
      </c>
      <c r="AA29" s="307">
        <f t="shared" si="0"/>
        <v>0</v>
      </c>
      <c r="AB29" s="307">
        <f t="shared" si="0"/>
        <v>0</v>
      </c>
      <c r="AC29" s="307">
        <f t="shared" si="1"/>
        <v>0</v>
      </c>
      <c r="AD29" s="13"/>
      <c r="AE29" s="67">
        <v>28422</v>
      </c>
      <c r="AF29" s="67">
        <f t="shared" si="2"/>
        <v>28422</v>
      </c>
      <c r="AG29" s="67">
        <f t="shared" si="2"/>
        <v>28422</v>
      </c>
      <c r="AH29" s="309">
        <f t="shared" si="2"/>
        <v>28422</v>
      </c>
      <c r="AI29" s="309">
        <f t="shared" si="2"/>
        <v>28422</v>
      </c>
      <c r="AJ29" s="309">
        <f t="shared" si="3"/>
        <v>28422</v>
      </c>
    </row>
    <row r="30" spans="2:2523" ht="18" customHeight="1" x14ac:dyDescent="0.25">
      <c r="B30" s="13"/>
      <c r="C30" s="13"/>
      <c r="D30" s="13"/>
      <c r="E30" s="13"/>
      <c r="F30" s="13"/>
      <c r="G30" s="13"/>
      <c r="H30" s="13"/>
      <c r="I30" s="13"/>
      <c r="J30" s="322" t="s">
        <v>53</v>
      </c>
      <c r="K30" s="57" t="s">
        <v>14</v>
      </c>
      <c r="L30" s="313"/>
      <c r="M30" s="313"/>
      <c r="N30" s="313"/>
      <c r="O30" s="313"/>
      <c r="P30" s="313"/>
      <c r="Q30" s="13"/>
      <c r="R30" s="322" t="s">
        <v>50</v>
      </c>
      <c r="S30" s="57" t="s">
        <v>14</v>
      </c>
      <c r="T30" s="62"/>
      <c r="U30" s="54"/>
      <c r="V30" s="14"/>
      <c r="W30" s="322" t="s">
        <v>50</v>
      </c>
      <c r="X30" s="57" t="s">
        <v>14</v>
      </c>
      <c r="Y30" s="63">
        <f>IF($AL$7=1,D14,IF($AL$7=2,L28,IF($AL$7=3,T30)))</f>
        <v>0</v>
      </c>
      <c r="Z30" s="63">
        <f>IF($AL$7=1,E14,IF($AL$7=2,M28,IF($AL$7=3,U30)))</f>
        <v>0</v>
      </c>
      <c r="AA30" s="307">
        <f t="shared" si="0"/>
        <v>0</v>
      </c>
      <c r="AB30" s="307">
        <f t="shared" si="0"/>
        <v>0</v>
      </c>
      <c r="AC30" s="307">
        <f t="shared" si="1"/>
        <v>0</v>
      </c>
      <c r="AD30" s="13"/>
      <c r="AE30" s="67">
        <v>16614</v>
      </c>
      <c r="AF30" s="67">
        <f t="shared" si="2"/>
        <v>16614</v>
      </c>
      <c r="AG30" s="67">
        <f t="shared" si="2"/>
        <v>16614</v>
      </c>
      <c r="AH30" s="309">
        <f t="shared" si="2"/>
        <v>16614</v>
      </c>
      <c r="AI30" s="309">
        <f t="shared" si="2"/>
        <v>16614</v>
      </c>
      <c r="AJ30" s="309">
        <f t="shared" si="3"/>
        <v>16614</v>
      </c>
    </row>
    <row r="31" spans="2:2523" ht="18" customHeight="1" x14ac:dyDescent="0.25">
      <c r="B31" s="13"/>
      <c r="C31" s="13"/>
      <c r="D31" s="13"/>
      <c r="E31" s="13"/>
      <c r="F31" s="13"/>
      <c r="G31" s="13"/>
      <c r="H31" s="13"/>
      <c r="I31" s="13"/>
      <c r="J31" s="322"/>
      <c r="K31" s="57" t="s">
        <v>16</v>
      </c>
      <c r="L31" s="313"/>
      <c r="M31" s="313"/>
      <c r="N31" s="313"/>
      <c r="O31" s="313"/>
      <c r="P31" s="313"/>
      <c r="Q31" s="13"/>
      <c r="R31" s="322"/>
      <c r="S31" s="57" t="s">
        <v>16</v>
      </c>
      <c r="T31" s="62"/>
      <c r="U31" s="54"/>
      <c r="V31" s="14"/>
      <c r="W31" s="322"/>
      <c r="X31" s="57" t="s">
        <v>16</v>
      </c>
      <c r="Y31" s="63">
        <f>IF($AL$7=1,D15,IF($AL$7=2,L29,IF($AL$7=3,T31)))</f>
        <v>0</v>
      </c>
      <c r="Z31" s="63">
        <f>IF($AL$7=1,E15,IF($AL$7=2,M29,IF($AL$7=3,U31)))</f>
        <v>0</v>
      </c>
      <c r="AA31" s="307">
        <f t="shared" si="0"/>
        <v>0</v>
      </c>
      <c r="AB31" s="307">
        <f t="shared" si="0"/>
        <v>0</v>
      </c>
      <c r="AC31" s="307">
        <f t="shared" si="1"/>
        <v>0</v>
      </c>
      <c r="AD31" s="13"/>
      <c r="AE31" s="67">
        <v>33738</v>
      </c>
      <c r="AF31" s="67">
        <f t="shared" si="2"/>
        <v>33738</v>
      </c>
      <c r="AG31" s="67">
        <f t="shared" si="2"/>
        <v>33738</v>
      </c>
      <c r="AH31" s="309">
        <f t="shared" si="2"/>
        <v>33738</v>
      </c>
      <c r="AI31" s="309">
        <f t="shared" si="2"/>
        <v>33738</v>
      </c>
      <c r="AJ31" s="309">
        <f t="shared" si="3"/>
        <v>33738</v>
      </c>
    </row>
    <row r="32" spans="2:2523" ht="18" customHeight="1" x14ac:dyDescent="0.25">
      <c r="B32" s="13"/>
      <c r="C32" s="13"/>
      <c r="D32" s="13"/>
      <c r="E32" s="13"/>
      <c r="F32" s="13"/>
      <c r="G32" s="13"/>
      <c r="H32" s="13"/>
      <c r="I32" s="13"/>
      <c r="J32" s="322" t="s">
        <v>58</v>
      </c>
      <c r="K32" s="57" t="s">
        <v>14</v>
      </c>
      <c r="L32" s="313"/>
      <c r="M32" s="313"/>
      <c r="N32" s="313"/>
      <c r="O32" s="313"/>
      <c r="P32" s="313"/>
      <c r="Q32" s="13"/>
      <c r="R32" s="322" t="s">
        <v>54</v>
      </c>
      <c r="S32" s="57" t="s">
        <v>14</v>
      </c>
      <c r="T32" s="62"/>
      <c r="U32" s="54"/>
      <c r="V32" s="14"/>
      <c r="W32" s="322" t="s">
        <v>54</v>
      </c>
      <c r="X32" s="57" t="s">
        <v>14</v>
      </c>
      <c r="Y32" s="63">
        <f>IF($AL$7=1,D14,IF($AL$7=2,L30,IF($AL$7=3,T32)))</f>
        <v>0</v>
      </c>
      <c r="Z32" s="63">
        <f>IF($AL$7=1,E14,IF($AL$7=2,M30,IF($AL$7=3,U32)))</f>
        <v>0</v>
      </c>
      <c r="AA32" s="307">
        <f t="shared" si="0"/>
        <v>0</v>
      </c>
      <c r="AB32" s="307">
        <f t="shared" si="0"/>
        <v>0</v>
      </c>
      <c r="AC32" s="307">
        <f t="shared" si="1"/>
        <v>0</v>
      </c>
      <c r="AD32" s="13"/>
      <c r="AE32" s="67">
        <v>16875</v>
      </c>
      <c r="AF32" s="67">
        <f t="shared" si="2"/>
        <v>16875</v>
      </c>
      <c r="AG32" s="67">
        <f t="shared" si="2"/>
        <v>16875</v>
      </c>
      <c r="AH32" s="309">
        <f t="shared" si="2"/>
        <v>16875</v>
      </c>
      <c r="AI32" s="309">
        <f t="shared" si="2"/>
        <v>16875</v>
      </c>
      <c r="AJ32" s="309">
        <f t="shared" si="3"/>
        <v>16875</v>
      </c>
    </row>
    <row r="33" spans="2:36" ht="18" customHeight="1" x14ac:dyDescent="0.25">
      <c r="B33" s="13"/>
      <c r="C33" s="13"/>
      <c r="D33" s="13"/>
      <c r="E33" s="13"/>
      <c r="F33" s="13"/>
      <c r="G33" s="13"/>
      <c r="H33" s="13"/>
      <c r="I33" s="13"/>
      <c r="J33" s="322"/>
      <c r="K33" s="57" t="s">
        <v>16</v>
      </c>
      <c r="L33" s="313"/>
      <c r="M33" s="313"/>
      <c r="N33" s="313"/>
      <c r="O33" s="313"/>
      <c r="P33" s="313"/>
      <c r="Q33" s="13"/>
      <c r="R33" s="322"/>
      <c r="S33" s="57" t="s">
        <v>16</v>
      </c>
      <c r="T33" s="62"/>
      <c r="U33" s="54"/>
      <c r="V33" s="14"/>
      <c r="W33" s="322"/>
      <c r="X33" s="57" t="s">
        <v>16</v>
      </c>
      <c r="Y33" s="63">
        <f>IF($AL$7=1,D15,IF($AL$7=2,L31,IF($AL$7=3,T33)))</f>
        <v>0</v>
      </c>
      <c r="Z33" s="63">
        <f>IF($AL$7=1,E15,IF($AL$7=2,M31,IF($AL$7=3,U33)))</f>
        <v>0</v>
      </c>
      <c r="AA33" s="307">
        <f t="shared" si="0"/>
        <v>0</v>
      </c>
      <c r="AB33" s="307">
        <f t="shared" si="0"/>
        <v>0</v>
      </c>
      <c r="AC33" s="307">
        <f t="shared" si="1"/>
        <v>0</v>
      </c>
      <c r="AD33" s="13"/>
      <c r="AE33" s="67">
        <v>35535</v>
      </c>
      <c r="AF33" s="67">
        <f t="shared" si="2"/>
        <v>35535</v>
      </c>
      <c r="AG33" s="67">
        <f t="shared" si="2"/>
        <v>35535</v>
      </c>
      <c r="AH33" s="309">
        <f t="shared" si="2"/>
        <v>35535</v>
      </c>
      <c r="AI33" s="309">
        <f t="shared" si="2"/>
        <v>35535</v>
      </c>
      <c r="AJ33" s="309">
        <f t="shared" si="3"/>
        <v>35535</v>
      </c>
    </row>
    <row r="34" spans="2:36" ht="20.25" customHeight="1" x14ac:dyDescent="0.25">
      <c r="B34" s="13"/>
      <c r="C34" s="13"/>
      <c r="D34" s="13"/>
      <c r="E34" s="13"/>
      <c r="F34" s="13"/>
      <c r="G34" s="13"/>
      <c r="H34" s="13"/>
      <c r="I34" s="13"/>
      <c r="J34" s="322" t="s">
        <v>66</v>
      </c>
      <c r="K34" s="57" t="s">
        <v>14</v>
      </c>
      <c r="L34" s="313"/>
      <c r="M34" s="313"/>
      <c r="N34" s="313"/>
      <c r="O34" s="313"/>
      <c r="P34" s="313"/>
      <c r="Q34" s="13"/>
      <c r="R34" s="322" t="s">
        <v>56</v>
      </c>
      <c r="S34" s="57" t="s">
        <v>14</v>
      </c>
      <c r="T34" s="62"/>
      <c r="U34" s="54"/>
      <c r="V34" s="14"/>
      <c r="W34" s="322" t="s">
        <v>56</v>
      </c>
      <c r="X34" s="57" t="s">
        <v>14</v>
      </c>
      <c r="Y34" s="63">
        <f>IF($AL$7=1,D14,IF($AL$7=2,L30,IF($AL$7=3,T34)))</f>
        <v>0</v>
      </c>
      <c r="Z34" s="63">
        <f>IF($AL$7=1,E14,IF($AL$7=2,M30,IF($AL$7=3,U34)))</f>
        <v>0</v>
      </c>
      <c r="AA34" s="307">
        <f t="shared" si="0"/>
        <v>0</v>
      </c>
      <c r="AB34" s="307">
        <f t="shared" si="0"/>
        <v>0</v>
      </c>
      <c r="AC34" s="307">
        <f t="shared" si="1"/>
        <v>0</v>
      </c>
      <c r="AD34" s="13"/>
      <c r="AE34" s="67">
        <v>15954</v>
      </c>
      <c r="AF34" s="67">
        <f t="shared" si="2"/>
        <v>15954</v>
      </c>
      <c r="AG34" s="67">
        <f t="shared" si="2"/>
        <v>15954</v>
      </c>
      <c r="AH34" s="309">
        <f t="shared" si="2"/>
        <v>15954</v>
      </c>
      <c r="AI34" s="309">
        <f t="shared" si="2"/>
        <v>15954</v>
      </c>
      <c r="AJ34" s="309">
        <f t="shared" si="3"/>
        <v>15954</v>
      </c>
    </row>
    <row r="35" spans="2:36" ht="20.25" customHeight="1" x14ac:dyDescent="0.25">
      <c r="B35" s="13"/>
      <c r="C35" s="13"/>
      <c r="D35" s="13"/>
      <c r="E35" s="13"/>
      <c r="F35" s="13"/>
      <c r="G35" s="13"/>
      <c r="H35" s="13"/>
      <c r="I35" s="13"/>
      <c r="J35" s="322"/>
      <c r="K35" s="57" t="s">
        <v>16</v>
      </c>
      <c r="L35" s="313"/>
      <c r="M35" s="313"/>
      <c r="N35" s="313"/>
      <c r="O35" s="313"/>
      <c r="P35" s="313"/>
      <c r="Q35" s="13"/>
      <c r="R35" s="322"/>
      <c r="S35" s="57" t="s">
        <v>16</v>
      </c>
      <c r="T35" s="62"/>
      <c r="U35" s="54"/>
      <c r="V35" s="14"/>
      <c r="W35" s="322"/>
      <c r="X35" s="57" t="s">
        <v>16</v>
      </c>
      <c r="Y35" s="63">
        <f>IF($AL$7=1,D15,IF($AL$7=2,L31,IF($AL$7=3,T35)))</f>
        <v>0</v>
      </c>
      <c r="Z35" s="63">
        <f>IF($AL$7=1,E15,IF($AL$7=2,M31,IF($AL$7=3,U35)))</f>
        <v>0</v>
      </c>
      <c r="AA35" s="307">
        <f t="shared" si="0"/>
        <v>0</v>
      </c>
      <c r="AB35" s="307">
        <f t="shared" si="0"/>
        <v>0</v>
      </c>
      <c r="AC35" s="307">
        <f t="shared" si="1"/>
        <v>0</v>
      </c>
      <c r="AD35" s="13"/>
      <c r="AE35" s="67">
        <v>28413</v>
      </c>
      <c r="AF35" s="67">
        <f t="shared" si="2"/>
        <v>28413</v>
      </c>
      <c r="AG35" s="67">
        <f t="shared" si="2"/>
        <v>28413</v>
      </c>
      <c r="AH35" s="309">
        <f t="shared" si="2"/>
        <v>28413</v>
      </c>
      <c r="AI35" s="309">
        <f t="shared" si="2"/>
        <v>28413</v>
      </c>
      <c r="AJ35" s="309">
        <f t="shared" si="3"/>
        <v>28413</v>
      </c>
    </row>
    <row r="36" spans="2:36" ht="18" customHeight="1" x14ac:dyDescent="0.25">
      <c r="B36" s="13"/>
      <c r="C36" s="13"/>
      <c r="D36" s="13"/>
      <c r="E36" s="13"/>
      <c r="F36" s="13"/>
      <c r="G36" s="13"/>
      <c r="H36" s="13"/>
      <c r="I36" s="13"/>
      <c r="J36" s="322" t="s">
        <v>69</v>
      </c>
      <c r="K36" s="57" t="s">
        <v>14</v>
      </c>
      <c r="L36" s="313"/>
      <c r="M36" s="313"/>
      <c r="N36" s="313"/>
      <c r="O36" s="313"/>
      <c r="P36" s="313"/>
      <c r="Q36" s="13"/>
      <c r="R36" s="322" t="s">
        <v>60</v>
      </c>
      <c r="S36" s="57" t="s">
        <v>14</v>
      </c>
      <c r="T36" s="62"/>
      <c r="U36" s="54"/>
      <c r="V36" s="14"/>
      <c r="W36" s="322" t="s">
        <v>60</v>
      </c>
      <c r="X36" s="57" t="s">
        <v>14</v>
      </c>
      <c r="Y36" s="63">
        <f>IF($AL$7=1,D14,IF($AL$7=2,L32,IF($AL$7=3,T36)))</f>
        <v>0</v>
      </c>
      <c r="Z36" s="63">
        <f>IF($AL$7=1,E14,IF($AL$7=2,M32,IF($AL$7=3,U36)))</f>
        <v>0</v>
      </c>
      <c r="AA36" s="307">
        <f t="shared" si="0"/>
        <v>0</v>
      </c>
      <c r="AB36" s="307">
        <f t="shared" si="0"/>
        <v>0</v>
      </c>
      <c r="AC36" s="307">
        <f t="shared" si="1"/>
        <v>0</v>
      </c>
      <c r="AD36" s="13"/>
      <c r="AE36" s="67">
        <v>19923</v>
      </c>
      <c r="AF36" s="67">
        <f t="shared" si="2"/>
        <v>19923</v>
      </c>
      <c r="AG36" s="67">
        <f t="shared" si="2"/>
        <v>19923</v>
      </c>
      <c r="AH36" s="309">
        <f t="shared" si="2"/>
        <v>19923</v>
      </c>
      <c r="AI36" s="309">
        <f t="shared" si="2"/>
        <v>19923</v>
      </c>
      <c r="AJ36" s="309">
        <f t="shared" si="3"/>
        <v>19923</v>
      </c>
    </row>
    <row r="37" spans="2:36" ht="18" customHeight="1" x14ac:dyDescent="0.25">
      <c r="B37" s="13"/>
      <c r="C37" s="13"/>
      <c r="D37" s="13"/>
      <c r="E37" s="13"/>
      <c r="F37" s="13"/>
      <c r="G37" s="13"/>
      <c r="H37" s="13"/>
      <c r="I37" s="13"/>
      <c r="J37" s="322"/>
      <c r="K37" s="57" t="s">
        <v>16</v>
      </c>
      <c r="L37" s="313"/>
      <c r="M37" s="313"/>
      <c r="N37" s="313"/>
      <c r="O37" s="313"/>
      <c r="P37" s="313"/>
      <c r="Q37" s="13"/>
      <c r="R37" s="322"/>
      <c r="S37" s="57" t="s">
        <v>16</v>
      </c>
      <c r="T37" s="62"/>
      <c r="U37" s="54"/>
      <c r="V37" s="14"/>
      <c r="W37" s="322"/>
      <c r="X37" s="57" t="s">
        <v>16</v>
      </c>
      <c r="Y37" s="63">
        <f>IF($AL$7=1,D15,IF($AL$7=2,L33,IF($AL$7=3,T37)))</f>
        <v>0</v>
      </c>
      <c r="Z37" s="63">
        <f>IF($AL$7=1,E15,IF($AL$7=2,M33,IF($AL$7=3,U37)))</f>
        <v>0</v>
      </c>
      <c r="AA37" s="307">
        <f t="shared" si="0"/>
        <v>0</v>
      </c>
      <c r="AB37" s="307">
        <f t="shared" si="0"/>
        <v>0</v>
      </c>
      <c r="AC37" s="307">
        <f t="shared" si="1"/>
        <v>0</v>
      </c>
      <c r="AD37" s="13"/>
      <c r="AE37" s="67">
        <v>31410</v>
      </c>
      <c r="AF37" s="67">
        <f t="shared" si="2"/>
        <v>31410</v>
      </c>
      <c r="AG37" s="67">
        <f t="shared" si="2"/>
        <v>31410</v>
      </c>
      <c r="AH37" s="309">
        <f t="shared" si="2"/>
        <v>31410</v>
      </c>
      <c r="AI37" s="309">
        <f t="shared" si="2"/>
        <v>31410</v>
      </c>
      <c r="AJ37" s="309">
        <f t="shared" si="3"/>
        <v>31410</v>
      </c>
    </row>
    <row r="38" spans="2:36" ht="18" customHeight="1" x14ac:dyDescent="0.25">
      <c r="B38" s="13"/>
      <c r="C38" s="13"/>
      <c r="D38" s="13"/>
      <c r="E38" s="13"/>
      <c r="F38" s="13"/>
      <c r="G38" s="13"/>
      <c r="H38" s="13"/>
      <c r="I38" s="13"/>
      <c r="J38" s="322" t="s">
        <v>73</v>
      </c>
      <c r="K38" s="57" t="s">
        <v>14</v>
      </c>
      <c r="L38" s="313"/>
      <c r="M38" s="313"/>
      <c r="N38" s="313"/>
      <c r="O38" s="313"/>
      <c r="P38" s="313"/>
      <c r="Q38" s="13"/>
      <c r="R38" s="322" t="s">
        <v>62</v>
      </c>
      <c r="S38" s="57" t="s">
        <v>14</v>
      </c>
      <c r="T38" s="62"/>
      <c r="U38" s="54"/>
      <c r="V38" s="14"/>
      <c r="W38" s="322" t="s">
        <v>62</v>
      </c>
      <c r="X38" s="57" t="s">
        <v>14</v>
      </c>
      <c r="Y38" s="63">
        <f>IF($AL$7=1,D14,IF($AL$7=2,L32,IF($AL$7=3,T38)))</f>
        <v>0</v>
      </c>
      <c r="Z38" s="63">
        <f>IF($AL$7=1,E14,IF($AL$7=2,M32,IF($AL$7=3,U38)))</f>
        <v>0</v>
      </c>
      <c r="AA38" s="307">
        <f t="shared" si="0"/>
        <v>0</v>
      </c>
      <c r="AB38" s="307">
        <f t="shared" si="0"/>
        <v>0</v>
      </c>
      <c r="AC38" s="307">
        <f t="shared" si="1"/>
        <v>0</v>
      </c>
      <c r="AD38" s="13"/>
      <c r="AE38" s="67">
        <v>19923</v>
      </c>
      <c r="AF38" s="67">
        <f t="shared" si="2"/>
        <v>19923</v>
      </c>
      <c r="AG38" s="67">
        <f t="shared" si="2"/>
        <v>19923</v>
      </c>
      <c r="AH38" s="309">
        <f t="shared" si="2"/>
        <v>19923</v>
      </c>
      <c r="AI38" s="309">
        <f t="shared" si="2"/>
        <v>19923</v>
      </c>
      <c r="AJ38" s="309">
        <f t="shared" si="3"/>
        <v>19923</v>
      </c>
    </row>
    <row r="39" spans="2:36" ht="18" customHeight="1" x14ac:dyDescent="0.25">
      <c r="B39" s="13"/>
      <c r="C39" s="13"/>
      <c r="D39" s="13"/>
      <c r="E39" s="13"/>
      <c r="F39" s="13"/>
      <c r="G39" s="13"/>
      <c r="H39" s="13"/>
      <c r="I39" s="13"/>
      <c r="J39" s="322"/>
      <c r="K39" s="57" t="s">
        <v>16</v>
      </c>
      <c r="L39" s="313"/>
      <c r="M39" s="313"/>
      <c r="N39" s="313"/>
      <c r="O39" s="313"/>
      <c r="P39" s="313"/>
      <c r="Q39" s="13"/>
      <c r="R39" s="322"/>
      <c r="S39" s="57" t="s">
        <v>16</v>
      </c>
      <c r="T39" s="62"/>
      <c r="U39" s="54"/>
      <c r="V39" s="14"/>
      <c r="W39" s="322"/>
      <c r="X39" s="57" t="s">
        <v>16</v>
      </c>
      <c r="Y39" s="63">
        <f>IF($AL$7=1,D15,IF($AL$7=2,L33,IF($AL$7=3,T39)))</f>
        <v>0</v>
      </c>
      <c r="Z39" s="63">
        <f>IF($AL$7=1,E15,IF($AL$7=2,M33,IF($AL$7=3,U39)))</f>
        <v>0</v>
      </c>
      <c r="AA39" s="307">
        <f t="shared" si="0"/>
        <v>0</v>
      </c>
      <c r="AB39" s="307">
        <f t="shared" si="0"/>
        <v>0</v>
      </c>
      <c r="AC39" s="307">
        <f t="shared" si="1"/>
        <v>0</v>
      </c>
      <c r="AD39" s="13"/>
      <c r="AE39" s="67">
        <v>31410</v>
      </c>
      <c r="AF39" s="67">
        <f t="shared" si="2"/>
        <v>31410</v>
      </c>
      <c r="AG39" s="67">
        <f t="shared" si="2"/>
        <v>31410</v>
      </c>
      <c r="AH39" s="309">
        <f t="shared" si="2"/>
        <v>31410</v>
      </c>
      <c r="AI39" s="309">
        <f t="shared" si="2"/>
        <v>31410</v>
      </c>
      <c r="AJ39" s="309">
        <f t="shared" si="3"/>
        <v>31410</v>
      </c>
    </row>
    <row r="40" spans="2:36" ht="18" customHeight="1" x14ac:dyDescent="0.25">
      <c r="B40" s="13"/>
      <c r="C40" s="13"/>
      <c r="D40" s="13"/>
      <c r="E40" s="13"/>
      <c r="F40" s="13"/>
      <c r="G40" s="13"/>
      <c r="H40" s="13"/>
      <c r="I40" s="13"/>
      <c r="J40" s="322" t="s">
        <v>75</v>
      </c>
      <c r="K40" s="57" t="s">
        <v>14</v>
      </c>
      <c r="L40" s="313"/>
      <c r="M40" s="313"/>
      <c r="N40" s="313"/>
      <c r="O40" s="313"/>
      <c r="P40" s="313"/>
      <c r="Q40" s="13"/>
      <c r="R40" s="322" t="s">
        <v>64</v>
      </c>
      <c r="S40" s="57" t="s">
        <v>14</v>
      </c>
      <c r="T40" s="62"/>
      <c r="U40" s="54"/>
      <c r="V40" s="14"/>
      <c r="W40" s="322" t="s">
        <v>64</v>
      </c>
      <c r="X40" s="57" t="s">
        <v>14</v>
      </c>
      <c r="Y40" s="63">
        <f>IF($AL$7=1,D14,IF($AL$7=2,L32,IF($AL$7=3,T40)))</f>
        <v>0</v>
      </c>
      <c r="Z40" s="63">
        <f>IF($AL$7=1,E14,IF($AL$7=2,M32,IF($AL$7=3,U40)))</f>
        <v>0</v>
      </c>
      <c r="AA40" s="307">
        <f t="shared" si="0"/>
        <v>0</v>
      </c>
      <c r="AB40" s="307">
        <f t="shared" si="0"/>
        <v>0</v>
      </c>
      <c r="AC40" s="307">
        <f t="shared" si="1"/>
        <v>0</v>
      </c>
      <c r="AD40" s="13"/>
      <c r="AE40" s="67">
        <v>19923</v>
      </c>
      <c r="AF40" s="67">
        <f t="shared" si="2"/>
        <v>19923</v>
      </c>
      <c r="AG40" s="67">
        <f t="shared" si="2"/>
        <v>19923</v>
      </c>
      <c r="AH40" s="309">
        <f t="shared" si="2"/>
        <v>19923</v>
      </c>
      <c r="AI40" s="309">
        <f t="shared" si="2"/>
        <v>19923</v>
      </c>
      <c r="AJ40" s="309">
        <f t="shared" si="3"/>
        <v>19923</v>
      </c>
    </row>
    <row r="41" spans="2:36" ht="18" customHeight="1" x14ac:dyDescent="0.25">
      <c r="B41" s="13"/>
      <c r="C41" s="13"/>
      <c r="D41" s="13"/>
      <c r="E41" s="13"/>
      <c r="F41" s="13"/>
      <c r="G41" s="13"/>
      <c r="H41" s="13"/>
      <c r="I41" s="13"/>
      <c r="J41" s="322"/>
      <c r="K41" s="57" t="s">
        <v>16</v>
      </c>
      <c r="L41" s="313"/>
      <c r="M41" s="313"/>
      <c r="N41" s="313"/>
      <c r="O41" s="313"/>
      <c r="P41" s="313"/>
      <c r="Q41" s="13"/>
      <c r="R41" s="322"/>
      <c r="S41" s="57" t="s">
        <v>16</v>
      </c>
      <c r="T41" s="62"/>
      <c r="U41" s="54"/>
      <c r="V41" s="14"/>
      <c r="W41" s="322"/>
      <c r="X41" s="57" t="s">
        <v>16</v>
      </c>
      <c r="Y41" s="63">
        <f>IF($AL$7=1,D15,IF($AL$7=2,L33,IF($AL$7=3,T41)))</f>
        <v>0</v>
      </c>
      <c r="Z41" s="63">
        <f>IF($AL$7=1,E15,IF($AL$7=2,M33,IF($AL$7=3,U41)))</f>
        <v>0</v>
      </c>
      <c r="AA41" s="307">
        <f t="shared" si="0"/>
        <v>0</v>
      </c>
      <c r="AB41" s="307">
        <f t="shared" si="0"/>
        <v>0</v>
      </c>
      <c r="AC41" s="307">
        <f t="shared" ref="AC41:AC72" si="7">+AB41:AB41</f>
        <v>0</v>
      </c>
      <c r="AD41" s="13"/>
      <c r="AE41" s="67">
        <v>31410</v>
      </c>
      <c r="AF41" s="67">
        <f t="shared" si="2"/>
        <v>31410</v>
      </c>
      <c r="AG41" s="67">
        <f t="shared" si="2"/>
        <v>31410</v>
      </c>
      <c r="AH41" s="309">
        <f t="shared" si="2"/>
        <v>31410</v>
      </c>
      <c r="AI41" s="309">
        <f t="shared" si="2"/>
        <v>31410</v>
      </c>
      <c r="AJ41" s="309">
        <f t="shared" si="3"/>
        <v>31410</v>
      </c>
    </row>
    <row r="42" spans="2:36" ht="18" customHeight="1" x14ac:dyDescent="0.25">
      <c r="B42" s="13"/>
      <c r="C42" s="13"/>
      <c r="D42" s="13"/>
      <c r="E42" s="13"/>
      <c r="F42" s="13"/>
      <c r="G42" s="13"/>
      <c r="H42" s="13"/>
      <c r="I42" s="13"/>
      <c r="J42" s="322" t="s">
        <v>80</v>
      </c>
      <c r="K42" s="57" t="s">
        <v>14</v>
      </c>
      <c r="L42" s="313"/>
      <c r="M42" s="313"/>
      <c r="N42" s="313"/>
      <c r="O42" s="313"/>
      <c r="P42" s="313"/>
      <c r="Q42" s="13"/>
      <c r="R42" s="322" t="s">
        <v>67</v>
      </c>
      <c r="S42" s="57" t="s">
        <v>14</v>
      </c>
      <c r="T42" s="62"/>
      <c r="U42" s="54"/>
      <c r="V42" s="14"/>
      <c r="W42" s="322" t="s">
        <v>67</v>
      </c>
      <c r="X42" s="57" t="s">
        <v>14</v>
      </c>
      <c r="Y42" s="63">
        <f>IF($AL$7=1,D14,IF($AL$7=2,L34,IF($AL$7=3,T42)))</f>
        <v>0</v>
      </c>
      <c r="Z42" s="63">
        <f>IF($AL$7=1,E14,IF($AL$7=2,M34,IF($AL$7=3,U42)))</f>
        <v>0</v>
      </c>
      <c r="AA42" s="307">
        <f t="shared" si="0"/>
        <v>0</v>
      </c>
      <c r="AB42" s="307">
        <f t="shared" si="0"/>
        <v>0</v>
      </c>
      <c r="AC42" s="307">
        <f t="shared" si="7"/>
        <v>0</v>
      </c>
      <c r="AD42" s="13"/>
      <c r="AE42" s="67">
        <v>19239</v>
      </c>
      <c r="AF42" s="67">
        <f t="shared" si="2"/>
        <v>19239</v>
      </c>
      <c r="AG42" s="67">
        <f t="shared" si="2"/>
        <v>19239</v>
      </c>
      <c r="AH42" s="309">
        <f t="shared" si="2"/>
        <v>19239</v>
      </c>
      <c r="AI42" s="309">
        <f t="shared" si="2"/>
        <v>19239</v>
      </c>
      <c r="AJ42" s="309">
        <f t="shared" si="3"/>
        <v>19239</v>
      </c>
    </row>
    <row r="43" spans="2:36" ht="18" customHeight="1" x14ac:dyDescent="0.25">
      <c r="B43" s="13"/>
      <c r="C43" s="13"/>
      <c r="D43" s="13"/>
      <c r="E43" s="13"/>
      <c r="F43" s="13"/>
      <c r="G43" s="13"/>
      <c r="H43" s="13"/>
      <c r="I43" s="13"/>
      <c r="J43" s="322"/>
      <c r="K43" s="57" t="s">
        <v>16</v>
      </c>
      <c r="L43" s="313"/>
      <c r="M43" s="313"/>
      <c r="N43" s="313"/>
      <c r="O43" s="313"/>
      <c r="P43" s="313"/>
      <c r="Q43" s="13"/>
      <c r="R43" s="322"/>
      <c r="S43" s="57" t="s">
        <v>16</v>
      </c>
      <c r="T43" s="62"/>
      <c r="U43" s="54"/>
      <c r="V43" s="14"/>
      <c r="W43" s="322"/>
      <c r="X43" s="57" t="s">
        <v>16</v>
      </c>
      <c r="Y43" s="63">
        <f>IF($AL$7=1,D15,IF($AL$7=2,L35,IF($AL$7=3,T43)))</f>
        <v>0</v>
      </c>
      <c r="Z43" s="63">
        <f>IF($AL$7=1,E15,IF($AL$7=2,M35,IF($AL$7=3,U43)))</f>
        <v>0</v>
      </c>
      <c r="AA43" s="307">
        <f t="shared" si="0"/>
        <v>0</v>
      </c>
      <c r="AB43" s="307">
        <f t="shared" si="0"/>
        <v>0</v>
      </c>
      <c r="AC43" s="307">
        <f t="shared" si="7"/>
        <v>0</v>
      </c>
      <c r="AD43" s="13"/>
      <c r="AE43" s="67">
        <v>34530</v>
      </c>
      <c r="AF43" s="67">
        <f t="shared" si="2"/>
        <v>34530</v>
      </c>
      <c r="AG43" s="67">
        <f t="shared" si="2"/>
        <v>34530</v>
      </c>
      <c r="AH43" s="309">
        <f t="shared" si="2"/>
        <v>34530</v>
      </c>
      <c r="AI43" s="309">
        <f t="shared" si="2"/>
        <v>34530</v>
      </c>
      <c r="AJ43" s="309">
        <f t="shared" si="3"/>
        <v>34530</v>
      </c>
    </row>
    <row r="44" spans="2:36" ht="18" customHeight="1" x14ac:dyDescent="0.25">
      <c r="B44" s="13"/>
      <c r="C44" s="13"/>
      <c r="D44" s="13"/>
      <c r="E44" s="13"/>
      <c r="F44" s="13"/>
      <c r="G44" s="13"/>
      <c r="H44" s="13"/>
      <c r="I44" s="13"/>
      <c r="J44" s="322" t="s">
        <v>85</v>
      </c>
      <c r="K44" s="57" t="s">
        <v>14</v>
      </c>
      <c r="L44" s="313"/>
      <c r="M44" s="313"/>
      <c r="N44" s="313"/>
      <c r="O44" s="313"/>
      <c r="P44" s="313"/>
      <c r="Q44" s="13"/>
      <c r="R44" s="322" t="s">
        <v>70</v>
      </c>
      <c r="S44" s="57" t="s">
        <v>14</v>
      </c>
      <c r="T44" s="62"/>
      <c r="U44" s="54"/>
      <c r="V44" s="14"/>
      <c r="W44" s="322" t="s">
        <v>70</v>
      </c>
      <c r="X44" s="57" t="s">
        <v>14</v>
      </c>
      <c r="Y44" s="63">
        <f>IF($AL$7=1,D14,IF($AL$7=2,L36,IF($AL$7=3,T44)))</f>
        <v>0</v>
      </c>
      <c r="Z44" s="63">
        <f>IF($AL$7=1,E14,IF($AL$7=2,M36,IF($AL$7=3,U44)))</f>
        <v>0</v>
      </c>
      <c r="AA44" s="307">
        <f t="shared" si="0"/>
        <v>0</v>
      </c>
      <c r="AB44" s="307">
        <f t="shared" si="0"/>
        <v>0</v>
      </c>
      <c r="AC44" s="307">
        <f t="shared" si="7"/>
        <v>0</v>
      </c>
      <c r="AD44" s="13"/>
      <c r="AE44" s="67">
        <v>29250</v>
      </c>
      <c r="AF44" s="67">
        <f t="shared" si="2"/>
        <v>29250</v>
      </c>
      <c r="AG44" s="67">
        <f t="shared" si="2"/>
        <v>29250</v>
      </c>
      <c r="AH44" s="309">
        <f t="shared" si="2"/>
        <v>29250</v>
      </c>
      <c r="AI44" s="309">
        <f t="shared" si="2"/>
        <v>29250</v>
      </c>
      <c r="AJ44" s="309">
        <f t="shared" si="3"/>
        <v>29250</v>
      </c>
    </row>
    <row r="45" spans="2:36" ht="18" customHeight="1" x14ac:dyDescent="0.25">
      <c r="B45" s="13"/>
      <c r="C45" s="13"/>
      <c r="D45" s="13"/>
      <c r="E45" s="13"/>
      <c r="F45" s="13"/>
      <c r="G45" s="13"/>
      <c r="H45" s="13"/>
      <c r="I45" s="13"/>
      <c r="J45" s="322"/>
      <c r="K45" s="57" t="s">
        <v>16</v>
      </c>
      <c r="L45" s="313"/>
      <c r="M45" s="313"/>
      <c r="N45" s="313"/>
      <c r="O45" s="313"/>
      <c r="P45" s="313"/>
      <c r="Q45" s="13"/>
      <c r="R45" s="322"/>
      <c r="S45" s="57" t="s">
        <v>16</v>
      </c>
      <c r="T45" s="62"/>
      <c r="U45" s="54"/>
      <c r="V45" s="14"/>
      <c r="W45" s="322"/>
      <c r="X45" s="57" t="s">
        <v>16</v>
      </c>
      <c r="Y45" s="63">
        <f>IF($AL$7=1,D15,IF($AL$7=2,L37,IF($AL$7=3,T45)))</f>
        <v>0</v>
      </c>
      <c r="Z45" s="63">
        <f>IF($AL$7=1,E15,IF($AL$7=2,M37,IF($AL$7=3,U45)))</f>
        <v>0</v>
      </c>
      <c r="AA45" s="307">
        <f t="shared" si="0"/>
        <v>0</v>
      </c>
      <c r="AB45" s="307">
        <f t="shared" si="0"/>
        <v>0</v>
      </c>
      <c r="AC45" s="307">
        <f t="shared" si="7"/>
        <v>0</v>
      </c>
      <c r="AD45" s="13"/>
      <c r="AE45" s="67">
        <v>43086</v>
      </c>
      <c r="AF45" s="67">
        <f t="shared" si="2"/>
        <v>43086</v>
      </c>
      <c r="AG45" s="67">
        <f t="shared" si="2"/>
        <v>43086</v>
      </c>
      <c r="AH45" s="309">
        <f t="shared" si="2"/>
        <v>43086</v>
      </c>
      <c r="AI45" s="309">
        <f t="shared" si="2"/>
        <v>43086</v>
      </c>
      <c r="AJ45" s="309">
        <f t="shared" si="3"/>
        <v>43086</v>
      </c>
    </row>
    <row r="46" spans="2:36" ht="18" customHeight="1" x14ac:dyDescent="0.25">
      <c r="B46" s="13"/>
      <c r="C46" s="13"/>
      <c r="D46" s="13"/>
      <c r="E46" s="13"/>
      <c r="F46" s="13"/>
      <c r="G46" s="13"/>
      <c r="H46" s="13"/>
      <c r="I46" s="13"/>
      <c r="J46" s="322" t="s">
        <v>88</v>
      </c>
      <c r="K46" s="57" t="s">
        <v>14</v>
      </c>
      <c r="L46" s="313"/>
      <c r="M46" s="313"/>
      <c r="N46" s="313"/>
      <c r="O46" s="313"/>
      <c r="P46" s="313"/>
      <c r="Q46" s="13"/>
      <c r="R46" s="322" t="s">
        <v>71</v>
      </c>
      <c r="S46" s="57" t="s">
        <v>14</v>
      </c>
      <c r="T46" s="62"/>
      <c r="U46" s="54"/>
      <c r="V46" s="14"/>
      <c r="W46" s="322" t="s">
        <v>71</v>
      </c>
      <c r="X46" s="57" t="s">
        <v>14</v>
      </c>
      <c r="Y46" s="63">
        <f>IF($AL$7=1,D14,IF($AL$7=2,L36,IF($AL$7=3,T46)))</f>
        <v>0</v>
      </c>
      <c r="Z46" s="63">
        <f>IF($AL$7=1,E14,IF($AL$7=2,M36,IF($AL$7=3,U46)))</f>
        <v>0</v>
      </c>
      <c r="AA46" s="307">
        <f t="shared" si="0"/>
        <v>0</v>
      </c>
      <c r="AB46" s="307">
        <f t="shared" si="0"/>
        <v>0</v>
      </c>
      <c r="AC46" s="307">
        <f t="shared" si="7"/>
        <v>0</v>
      </c>
      <c r="AD46" s="13"/>
      <c r="AE46" s="67">
        <v>27855</v>
      </c>
      <c r="AF46" s="67">
        <f t="shared" si="2"/>
        <v>27855</v>
      </c>
      <c r="AG46" s="67">
        <f t="shared" si="2"/>
        <v>27855</v>
      </c>
      <c r="AH46" s="309">
        <f t="shared" si="2"/>
        <v>27855</v>
      </c>
      <c r="AI46" s="309">
        <f t="shared" si="2"/>
        <v>27855</v>
      </c>
      <c r="AJ46" s="309">
        <f t="shared" si="3"/>
        <v>27855</v>
      </c>
    </row>
    <row r="47" spans="2:36" ht="18" customHeight="1" x14ac:dyDescent="0.25">
      <c r="B47" s="13"/>
      <c r="C47" s="13"/>
      <c r="D47" s="13"/>
      <c r="E47" s="13"/>
      <c r="F47" s="13"/>
      <c r="G47" s="13"/>
      <c r="H47" s="13"/>
      <c r="I47" s="13"/>
      <c r="J47" s="322"/>
      <c r="K47" s="57" t="s">
        <v>16</v>
      </c>
      <c r="L47" s="313"/>
      <c r="M47" s="313"/>
      <c r="N47" s="313"/>
      <c r="O47" s="313"/>
      <c r="P47" s="313"/>
      <c r="Q47" s="13"/>
      <c r="R47" s="322"/>
      <c r="S47" s="57" t="s">
        <v>16</v>
      </c>
      <c r="T47" s="62"/>
      <c r="U47" s="54"/>
      <c r="V47" s="14"/>
      <c r="W47" s="322"/>
      <c r="X47" s="57" t="s">
        <v>16</v>
      </c>
      <c r="Y47" s="63">
        <f>IF($AL$7=1,D15,IF($AL$7=2,L37,IF($AL$7=3,T47)))</f>
        <v>0</v>
      </c>
      <c r="Z47" s="63">
        <f>IF($AL$7=1,E15,IF($AL$7=2,M37,IF($AL$7=3,U47)))</f>
        <v>0</v>
      </c>
      <c r="AA47" s="307">
        <f t="shared" si="0"/>
        <v>0</v>
      </c>
      <c r="AB47" s="307">
        <f t="shared" si="0"/>
        <v>0</v>
      </c>
      <c r="AC47" s="307">
        <f t="shared" si="7"/>
        <v>0</v>
      </c>
      <c r="AD47" s="13"/>
      <c r="AE47" s="67">
        <v>41037</v>
      </c>
      <c r="AF47" s="67">
        <f t="shared" si="2"/>
        <v>41037</v>
      </c>
      <c r="AG47" s="67">
        <f t="shared" si="2"/>
        <v>41037</v>
      </c>
      <c r="AH47" s="309">
        <f t="shared" si="2"/>
        <v>41037</v>
      </c>
      <c r="AI47" s="309">
        <f t="shared" si="2"/>
        <v>41037</v>
      </c>
      <c r="AJ47" s="309">
        <f t="shared" si="3"/>
        <v>41037</v>
      </c>
    </row>
    <row r="48" spans="2:36" ht="18" customHeight="1" x14ac:dyDescent="0.25">
      <c r="B48" s="13"/>
      <c r="C48" s="13"/>
      <c r="D48" s="13"/>
      <c r="E48" s="13"/>
      <c r="F48" s="13"/>
      <c r="G48" s="13"/>
      <c r="H48" s="13"/>
      <c r="I48" s="13"/>
      <c r="J48" s="322" t="s">
        <v>91</v>
      </c>
      <c r="K48" s="57" t="s">
        <v>14</v>
      </c>
      <c r="L48" s="313"/>
      <c r="M48" s="313"/>
      <c r="N48" s="313"/>
      <c r="O48" s="313"/>
      <c r="P48" s="313"/>
      <c r="Q48" s="13"/>
      <c r="R48" s="322" t="s">
        <v>73</v>
      </c>
      <c r="S48" s="57" t="s">
        <v>14</v>
      </c>
      <c r="T48" s="62"/>
      <c r="U48" s="54"/>
      <c r="V48" s="14"/>
      <c r="W48" s="322" t="s">
        <v>73</v>
      </c>
      <c r="X48" s="57" t="s">
        <v>14</v>
      </c>
      <c r="Y48" s="63">
        <f>IF($AL$7=1,D18,IF($AL$7=2,L38,IF($AL$7=3,T48)))</f>
        <v>0</v>
      </c>
      <c r="Z48" s="63">
        <f>IF($AL$7=1,E18,IF($AL$7=2,M38,IF($AL$7=3,U48)))</f>
        <v>0</v>
      </c>
      <c r="AA48" s="307">
        <f t="shared" si="0"/>
        <v>0</v>
      </c>
      <c r="AB48" s="307">
        <f t="shared" si="0"/>
        <v>0</v>
      </c>
      <c r="AC48" s="307">
        <f t="shared" si="7"/>
        <v>0</v>
      </c>
      <c r="AD48" s="13"/>
      <c r="AE48" s="67">
        <v>30891</v>
      </c>
      <c r="AF48" s="67">
        <f t="shared" si="2"/>
        <v>30891</v>
      </c>
      <c r="AG48" s="67">
        <f t="shared" si="2"/>
        <v>30891</v>
      </c>
      <c r="AH48" s="309">
        <f t="shared" si="2"/>
        <v>30891</v>
      </c>
      <c r="AI48" s="309">
        <f t="shared" si="2"/>
        <v>30891</v>
      </c>
      <c r="AJ48" s="309">
        <f t="shared" si="3"/>
        <v>30891</v>
      </c>
    </row>
    <row r="49" spans="2:36" ht="18" customHeight="1" x14ac:dyDescent="0.25">
      <c r="B49" s="13"/>
      <c r="C49" s="13"/>
      <c r="D49" s="13"/>
      <c r="E49" s="13"/>
      <c r="F49" s="13"/>
      <c r="G49" s="13"/>
      <c r="H49" s="13"/>
      <c r="I49" s="13"/>
      <c r="J49" s="322"/>
      <c r="K49" s="57" t="s">
        <v>16</v>
      </c>
      <c r="L49" s="313"/>
      <c r="M49" s="313"/>
      <c r="N49" s="313"/>
      <c r="O49" s="313"/>
      <c r="P49" s="313"/>
      <c r="Q49" s="13"/>
      <c r="R49" s="322"/>
      <c r="S49" s="57" t="s">
        <v>16</v>
      </c>
      <c r="T49" s="62"/>
      <c r="U49" s="54"/>
      <c r="V49" s="14"/>
      <c r="W49" s="322"/>
      <c r="X49" s="57" t="s">
        <v>16</v>
      </c>
      <c r="Y49" s="63">
        <f>IF($AL$7=1,D19,IF($AL$7=2,L39,IF($AL$7=3,T49)))</f>
        <v>0</v>
      </c>
      <c r="Z49" s="63">
        <f>IF($AL$7=1,E19,IF($AL$7=2,M39,IF($AL$7=3,U49)))</f>
        <v>0</v>
      </c>
      <c r="AA49" s="307">
        <f t="shared" si="0"/>
        <v>0</v>
      </c>
      <c r="AB49" s="307">
        <f t="shared" si="0"/>
        <v>0</v>
      </c>
      <c r="AC49" s="307">
        <f t="shared" si="7"/>
        <v>0</v>
      </c>
      <c r="AD49" s="13"/>
      <c r="AE49" s="67">
        <v>43932</v>
      </c>
      <c r="AF49" s="67">
        <f t="shared" si="2"/>
        <v>43932</v>
      </c>
      <c r="AG49" s="67">
        <f t="shared" si="2"/>
        <v>43932</v>
      </c>
      <c r="AH49" s="309">
        <f t="shared" si="2"/>
        <v>43932</v>
      </c>
      <c r="AI49" s="309">
        <f t="shared" si="2"/>
        <v>43932</v>
      </c>
      <c r="AJ49" s="309">
        <f t="shared" si="3"/>
        <v>43932</v>
      </c>
    </row>
    <row r="50" spans="2:36" ht="18" customHeight="1" x14ac:dyDescent="0.25">
      <c r="B50" s="13"/>
      <c r="C50" s="13"/>
      <c r="D50" s="13"/>
      <c r="E50" s="13"/>
      <c r="F50" s="13"/>
      <c r="G50" s="13"/>
      <c r="H50" s="13"/>
      <c r="I50" s="13"/>
      <c r="J50" s="322" t="s">
        <v>99</v>
      </c>
      <c r="K50" s="57" t="s">
        <v>14</v>
      </c>
      <c r="L50" s="313"/>
      <c r="M50" s="313"/>
      <c r="N50" s="313"/>
      <c r="O50" s="313"/>
      <c r="P50" s="313"/>
      <c r="Q50" s="13"/>
      <c r="R50" s="322" t="s">
        <v>77</v>
      </c>
      <c r="S50" s="57" t="s">
        <v>14</v>
      </c>
      <c r="T50" s="62"/>
      <c r="U50" s="54"/>
      <c r="V50" s="14"/>
      <c r="W50" s="322" t="s">
        <v>77</v>
      </c>
      <c r="X50" s="57" t="s">
        <v>14</v>
      </c>
      <c r="Y50" s="63">
        <f>IF($AL$7=1,D14,IF($AL$7=2,L40,IF($AL$7=3,T50)))</f>
        <v>0</v>
      </c>
      <c r="Z50" s="63">
        <f>IF($AL$7=1,E14,IF($AL$7=2,M40,IF($AL$7=3,U50)))</f>
        <v>0</v>
      </c>
      <c r="AA50" s="307">
        <f t="shared" si="0"/>
        <v>0</v>
      </c>
      <c r="AB50" s="307">
        <f t="shared" si="0"/>
        <v>0</v>
      </c>
      <c r="AC50" s="307">
        <f t="shared" si="7"/>
        <v>0</v>
      </c>
      <c r="AD50" s="13"/>
      <c r="AE50" s="67">
        <v>17889</v>
      </c>
      <c r="AF50" s="67">
        <f t="shared" si="2"/>
        <v>17889</v>
      </c>
      <c r="AG50" s="67">
        <f t="shared" si="2"/>
        <v>17889</v>
      </c>
      <c r="AH50" s="309">
        <f t="shared" si="2"/>
        <v>17889</v>
      </c>
      <c r="AI50" s="309">
        <f t="shared" si="2"/>
        <v>17889</v>
      </c>
      <c r="AJ50" s="309">
        <f t="shared" si="3"/>
        <v>17889</v>
      </c>
    </row>
    <row r="51" spans="2:36" ht="18" customHeight="1" x14ac:dyDescent="0.25">
      <c r="B51" s="13"/>
      <c r="C51" s="13"/>
      <c r="D51" s="13"/>
      <c r="E51" s="13"/>
      <c r="F51" s="13"/>
      <c r="G51" s="13"/>
      <c r="H51" s="13"/>
      <c r="I51" s="13"/>
      <c r="J51" s="322"/>
      <c r="K51" s="57" t="s">
        <v>16</v>
      </c>
      <c r="L51" s="313"/>
      <c r="M51" s="313"/>
      <c r="N51" s="313"/>
      <c r="O51" s="313"/>
      <c r="P51" s="313"/>
      <c r="Q51" s="13"/>
      <c r="R51" s="322"/>
      <c r="S51" s="57" t="s">
        <v>16</v>
      </c>
      <c r="T51" s="62"/>
      <c r="U51" s="54"/>
      <c r="V51" s="14"/>
      <c r="W51" s="322"/>
      <c r="X51" s="57" t="s">
        <v>16</v>
      </c>
      <c r="Y51" s="63">
        <f>IF($AL$7=1,D15,IF($AL$7=2,L41,IF($AL$7=3,T51)))</f>
        <v>0</v>
      </c>
      <c r="Z51" s="63">
        <f>IF($AL$7=1,E15,IF($AL$7=2,M41,IF($AL$7=3,U51)))</f>
        <v>0</v>
      </c>
      <c r="AA51" s="307">
        <f t="shared" si="0"/>
        <v>0</v>
      </c>
      <c r="AB51" s="307">
        <f t="shared" si="0"/>
        <v>0</v>
      </c>
      <c r="AC51" s="307">
        <f t="shared" si="7"/>
        <v>0</v>
      </c>
      <c r="AD51" s="13"/>
      <c r="AE51" s="67">
        <v>34839</v>
      </c>
      <c r="AF51" s="67">
        <f t="shared" si="2"/>
        <v>34839</v>
      </c>
      <c r="AG51" s="67">
        <f t="shared" si="2"/>
        <v>34839</v>
      </c>
      <c r="AH51" s="309">
        <f t="shared" si="2"/>
        <v>34839</v>
      </c>
      <c r="AI51" s="309">
        <f t="shared" si="2"/>
        <v>34839</v>
      </c>
      <c r="AJ51" s="309">
        <f t="shared" si="3"/>
        <v>34839</v>
      </c>
    </row>
    <row r="52" spans="2:36" ht="18" customHeight="1" x14ac:dyDescent="0.3">
      <c r="B52" s="13"/>
      <c r="C52" s="13"/>
      <c r="D52" s="13"/>
      <c r="E52" s="13"/>
      <c r="F52" s="13"/>
      <c r="G52" s="13"/>
      <c r="H52" s="13"/>
      <c r="I52" s="13"/>
      <c r="J52" s="327" t="s">
        <v>192</v>
      </c>
      <c r="K52" s="328"/>
      <c r="L52" s="14"/>
      <c r="M52" s="14"/>
      <c r="N52" s="14"/>
      <c r="O52" s="14"/>
      <c r="P52" s="14"/>
      <c r="Q52" s="13"/>
      <c r="R52" s="322" t="s">
        <v>78</v>
      </c>
      <c r="S52" s="57" t="s">
        <v>14</v>
      </c>
      <c r="T52" s="62"/>
      <c r="U52" s="54"/>
      <c r="V52" s="14"/>
      <c r="W52" s="322" t="s">
        <v>78</v>
      </c>
      <c r="X52" s="57" t="s">
        <v>14</v>
      </c>
      <c r="Y52" s="63">
        <f>IF($AL$7=1,D14,IF($AL$7=2,L40,IF($AL$7=3,T52)))</f>
        <v>0</v>
      </c>
      <c r="Z52" s="63">
        <f>IF($AL$7=1,E14,IF($AL$7=2,M40,IF($AL$7=3,U52)))</f>
        <v>0</v>
      </c>
      <c r="AA52" s="307">
        <f t="shared" si="0"/>
        <v>0</v>
      </c>
      <c r="AB52" s="307">
        <f t="shared" si="0"/>
        <v>0</v>
      </c>
      <c r="AC52" s="307">
        <f t="shared" si="7"/>
        <v>0</v>
      </c>
      <c r="AD52" s="13"/>
      <c r="AE52" s="67">
        <v>17889</v>
      </c>
      <c r="AF52" s="67">
        <f t="shared" si="2"/>
        <v>17889</v>
      </c>
      <c r="AG52" s="67">
        <f t="shared" si="2"/>
        <v>17889</v>
      </c>
      <c r="AH52" s="309">
        <f t="shared" si="2"/>
        <v>17889</v>
      </c>
      <c r="AI52" s="309">
        <f t="shared" si="2"/>
        <v>17889</v>
      </c>
      <c r="AJ52" s="309">
        <f t="shared" si="3"/>
        <v>17889</v>
      </c>
    </row>
    <row r="53" spans="2:36" ht="18" customHeight="1" x14ac:dyDescent="0.25">
      <c r="B53" s="13"/>
      <c r="C53" s="13"/>
      <c r="D53" s="13"/>
      <c r="E53" s="13"/>
      <c r="F53" s="13"/>
      <c r="G53" s="13"/>
      <c r="H53" s="13"/>
      <c r="I53" s="13"/>
      <c r="J53" s="322" t="s">
        <v>69</v>
      </c>
      <c r="K53" s="57" t="s">
        <v>14</v>
      </c>
      <c r="L53" s="313"/>
      <c r="M53" s="313"/>
      <c r="N53" s="313"/>
      <c r="O53" s="313"/>
      <c r="P53" s="313"/>
      <c r="Q53" s="13"/>
      <c r="R53" s="322"/>
      <c r="S53" s="57" t="s">
        <v>16</v>
      </c>
      <c r="T53" s="62"/>
      <c r="U53" s="54"/>
      <c r="V53" s="14"/>
      <c r="W53" s="322"/>
      <c r="X53" s="57" t="s">
        <v>16</v>
      </c>
      <c r="Y53" s="63">
        <f>IF($AL$7=1,D15,IF($AL$7=2,L41,IF($AL$7=3,T53)))</f>
        <v>0</v>
      </c>
      <c r="Z53" s="63">
        <f>IF($AL$7=1,E15,IF($AL$7=2,M41,IF($AL$7=3,U53)))</f>
        <v>0</v>
      </c>
      <c r="AA53" s="307">
        <f t="shared" si="0"/>
        <v>0</v>
      </c>
      <c r="AB53" s="307">
        <f t="shared" si="0"/>
        <v>0</v>
      </c>
      <c r="AC53" s="307">
        <f t="shared" si="7"/>
        <v>0</v>
      </c>
      <c r="AD53" s="13"/>
      <c r="AE53" s="67">
        <v>34839</v>
      </c>
      <c r="AF53" s="67">
        <f t="shared" si="2"/>
        <v>34839</v>
      </c>
      <c r="AG53" s="67">
        <f t="shared" si="2"/>
        <v>34839</v>
      </c>
      <c r="AH53" s="309">
        <f t="shared" si="2"/>
        <v>34839</v>
      </c>
      <c r="AI53" s="309">
        <f t="shared" si="2"/>
        <v>34839</v>
      </c>
      <c r="AJ53" s="309">
        <f t="shared" si="3"/>
        <v>34839</v>
      </c>
    </row>
    <row r="54" spans="2:36" ht="18" customHeight="1" x14ac:dyDescent="0.25">
      <c r="B54" s="13"/>
      <c r="C54" s="13"/>
      <c r="D54" s="13"/>
      <c r="E54" s="13"/>
      <c r="F54" s="13"/>
      <c r="G54" s="13"/>
      <c r="H54" s="13"/>
      <c r="I54" s="13"/>
      <c r="J54" s="322"/>
      <c r="K54" s="57" t="s">
        <v>16</v>
      </c>
      <c r="L54" s="313"/>
      <c r="M54" s="313"/>
      <c r="N54" s="313"/>
      <c r="O54" s="313"/>
      <c r="P54" s="313"/>
      <c r="Q54" s="13"/>
      <c r="R54" s="322" t="s">
        <v>82</v>
      </c>
      <c r="S54" s="57" t="s">
        <v>14</v>
      </c>
      <c r="T54" s="62"/>
      <c r="U54" s="54"/>
      <c r="V54" s="14"/>
      <c r="W54" s="322" t="s">
        <v>82</v>
      </c>
      <c r="X54" s="57" t="s">
        <v>14</v>
      </c>
      <c r="Y54" s="63">
        <f t="shared" ref="Y54:Z55" si="8">IF($AL$7=1,D14,IF($AL$7=2,L42,IF($AL$7=3,T54)))</f>
        <v>0</v>
      </c>
      <c r="Z54" s="63">
        <f t="shared" si="8"/>
        <v>0</v>
      </c>
      <c r="AA54" s="307">
        <f t="shared" si="0"/>
        <v>0</v>
      </c>
      <c r="AB54" s="307">
        <f t="shared" si="0"/>
        <v>0</v>
      </c>
      <c r="AC54" s="307">
        <f t="shared" si="7"/>
        <v>0</v>
      </c>
      <c r="AD54" s="13"/>
      <c r="AE54" s="67">
        <v>25461</v>
      </c>
      <c r="AF54" s="67">
        <f t="shared" si="2"/>
        <v>25461</v>
      </c>
      <c r="AG54" s="67">
        <f t="shared" si="2"/>
        <v>25461</v>
      </c>
      <c r="AH54" s="309">
        <f t="shared" si="2"/>
        <v>25461</v>
      </c>
      <c r="AI54" s="309">
        <f t="shared" si="2"/>
        <v>25461</v>
      </c>
      <c r="AJ54" s="309">
        <f t="shared" si="3"/>
        <v>25461</v>
      </c>
    </row>
    <row r="55" spans="2:36" ht="18" customHeight="1" x14ac:dyDescent="0.3">
      <c r="B55" s="13"/>
      <c r="C55" s="13"/>
      <c r="D55" s="13"/>
      <c r="E55" s="13"/>
      <c r="F55" s="13"/>
      <c r="G55" s="13"/>
      <c r="H55" s="13"/>
      <c r="I55" s="13"/>
      <c r="J55" s="327" t="s">
        <v>193</v>
      </c>
      <c r="K55" s="327"/>
      <c r="L55" s="19"/>
      <c r="M55" s="19"/>
      <c r="N55" s="19"/>
      <c r="O55" s="19"/>
      <c r="P55" s="19"/>
      <c r="R55" s="322"/>
      <c r="S55" s="57" t="s">
        <v>16</v>
      </c>
      <c r="T55" s="62"/>
      <c r="U55" s="54"/>
      <c r="V55" s="14"/>
      <c r="W55" s="322"/>
      <c r="X55" s="57" t="s">
        <v>16</v>
      </c>
      <c r="Y55" s="63">
        <f t="shared" si="8"/>
        <v>0</v>
      </c>
      <c r="Z55" s="63">
        <f t="shared" si="8"/>
        <v>0</v>
      </c>
      <c r="AA55" s="307">
        <f t="shared" si="0"/>
        <v>0</v>
      </c>
      <c r="AB55" s="307">
        <f t="shared" si="0"/>
        <v>0</v>
      </c>
      <c r="AC55" s="307">
        <f t="shared" si="7"/>
        <v>0</v>
      </c>
      <c r="AD55" s="13"/>
      <c r="AE55" s="67">
        <v>45804</v>
      </c>
      <c r="AF55" s="67">
        <f t="shared" si="2"/>
        <v>45804</v>
      </c>
      <c r="AG55" s="67">
        <f t="shared" si="2"/>
        <v>45804</v>
      </c>
      <c r="AH55" s="309">
        <f t="shared" si="2"/>
        <v>45804</v>
      </c>
      <c r="AI55" s="309">
        <f t="shared" si="2"/>
        <v>45804</v>
      </c>
      <c r="AJ55" s="309">
        <f t="shared" si="3"/>
        <v>45804</v>
      </c>
    </row>
    <row r="56" spans="2:36" ht="18" customHeight="1" x14ac:dyDescent="0.25">
      <c r="B56" s="13"/>
      <c r="C56" s="13"/>
      <c r="D56" s="13"/>
      <c r="E56" s="13"/>
      <c r="F56" s="13"/>
      <c r="G56" s="13"/>
      <c r="H56" s="13"/>
      <c r="I56" s="13"/>
      <c r="J56" s="322" t="s">
        <v>69</v>
      </c>
      <c r="K56" s="57" t="s">
        <v>14</v>
      </c>
      <c r="L56" s="313"/>
      <c r="M56" s="313"/>
      <c r="N56" s="313"/>
      <c r="O56" s="313"/>
      <c r="P56" s="313"/>
      <c r="Q56" s="13"/>
      <c r="R56" s="322" t="s">
        <v>86</v>
      </c>
      <c r="S56" s="57" t="s">
        <v>14</v>
      </c>
      <c r="T56" s="62"/>
      <c r="U56" s="54"/>
      <c r="V56" s="14"/>
      <c r="W56" s="322" t="s">
        <v>86</v>
      </c>
      <c r="X56" s="57" t="s">
        <v>14</v>
      </c>
      <c r="Y56" s="63">
        <f>IF($AL$7=1,D18,IF($AL$7=2,L44,IF($AL$7=3,T56)))</f>
        <v>0</v>
      </c>
      <c r="Z56" s="63">
        <f t="shared" ref="Z56" si="9">IF($AL$7=1,E18,IF($AL$7=2,M44,IF($AL$7=3,U56)))</f>
        <v>0</v>
      </c>
      <c r="AA56" s="307">
        <f t="shared" ref="AA56:AA62" si="10">+Z56:Z56</f>
        <v>0</v>
      </c>
      <c r="AB56" s="307">
        <f t="shared" ref="AB56:AB62" si="11">+AA56:AA56</f>
        <v>0</v>
      </c>
      <c r="AC56" s="307">
        <f t="shared" ref="AC56:AC62" si="12">+AB56:AB56</f>
        <v>0</v>
      </c>
      <c r="AD56" s="13"/>
      <c r="AE56" s="67">
        <v>26496</v>
      </c>
      <c r="AF56" s="67">
        <f t="shared" si="2"/>
        <v>26496</v>
      </c>
      <c r="AG56" s="67">
        <f t="shared" si="2"/>
        <v>26496</v>
      </c>
      <c r="AH56" s="309">
        <f t="shared" si="2"/>
        <v>26496</v>
      </c>
      <c r="AI56" s="309">
        <f t="shared" si="2"/>
        <v>26496</v>
      </c>
      <c r="AJ56" s="309">
        <f t="shared" si="3"/>
        <v>26496</v>
      </c>
    </row>
    <row r="57" spans="2:36" ht="18" customHeight="1" x14ac:dyDescent="0.25">
      <c r="B57" s="13"/>
      <c r="C57" s="13"/>
      <c r="D57" s="13"/>
      <c r="E57" s="13"/>
      <c r="F57" s="13"/>
      <c r="G57" s="13"/>
      <c r="H57" s="13"/>
      <c r="I57" s="13"/>
      <c r="J57" s="322"/>
      <c r="K57" s="57" t="s">
        <v>16</v>
      </c>
      <c r="L57" s="313"/>
      <c r="M57" s="313"/>
      <c r="N57" s="313"/>
      <c r="O57" s="313"/>
      <c r="P57" s="313"/>
      <c r="Q57" s="13"/>
      <c r="R57" s="322"/>
      <c r="S57" s="57" t="s">
        <v>16</v>
      </c>
      <c r="T57" s="62"/>
      <c r="U57" s="54"/>
      <c r="V57" s="14"/>
      <c r="W57" s="322"/>
      <c r="X57" s="57" t="s">
        <v>16</v>
      </c>
      <c r="Y57" s="63">
        <f>IF($AL$7=1,D19,IF($AL$7=2,L45,IF($AL$7=3,T57)))</f>
        <v>0</v>
      </c>
      <c r="Z57" s="63">
        <f>IF($AL$7=1,E19,IF($AL$7=2,M45,IF($AL$7=3,U57)))</f>
        <v>0</v>
      </c>
      <c r="AA57" s="307">
        <f t="shared" si="10"/>
        <v>0</v>
      </c>
      <c r="AB57" s="307">
        <f t="shared" si="11"/>
        <v>0</v>
      </c>
      <c r="AC57" s="307">
        <f t="shared" si="12"/>
        <v>0</v>
      </c>
      <c r="AD57" s="13"/>
      <c r="AE57" s="67">
        <v>49215</v>
      </c>
      <c r="AF57" s="67">
        <f t="shared" si="2"/>
        <v>49215</v>
      </c>
      <c r="AG57" s="67">
        <f t="shared" si="2"/>
        <v>49215</v>
      </c>
      <c r="AH57" s="309">
        <f t="shared" si="2"/>
        <v>49215</v>
      </c>
      <c r="AI57" s="309">
        <f t="shared" si="2"/>
        <v>49215</v>
      </c>
      <c r="AJ57" s="309">
        <f t="shared" si="3"/>
        <v>49215</v>
      </c>
    </row>
    <row r="58" spans="2:36" ht="18" customHeight="1" x14ac:dyDescent="0.25">
      <c r="B58" s="13"/>
      <c r="C58" s="13"/>
      <c r="D58" s="13"/>
      <c r="E58" s="13"/>
      <c r="F58" s="13"/>
      <c r="G58" s="13"/>
      <c r="H58" s="13"/>
      <c r="I58" s="13"/>
      <c r="R58" s="322" t="s">
        <v>89</v>
      </c>
      <c r="S58" s="57" t="s">
        <v>14</v>
      </c>
      <c r="T58" s="62"/>
      <c r="U58" s="54"/>
      <c r="V58" s="14"/>
      <c r="W58" s="322" t="s">
        <v>89</v>
      </c>
      <c r="X58" s="57" t="s">
        <v>14</v>
      </c>
      <c r="Y58" s="63">
        <f>IF($AL$7=1,D18,IF($AL$7=2,L46,IF($AL$7=3,T58)))</f>
        <v>0</v>
      </c>
      <c r="Z58" s="63">
        <f>IF($AL$7=1,E18,IF($AL$7=2,M46,IF($AL$7=3,U58)))</f>
        <v>0</v>
      </c>
      <c r="AA58" s="307">
        <f t="shared" si="10"/>
        <v>0</v>
      </c>
      <c r="AB58" s="307">
        <f t="shared" si="11"/>
        <v>0</v>
      </c>
      <c r="AC58" s="307">
        <f t="shared" si="12"/>
        <v>0</v>
      </c>
      <c r="AD58" s="13"/>
      <c r="AE58" s="67">
        <v>31131</v>
      </c>
      <c r="AF58" s="67">
        <f t="shared" si="2"/>
        <v>31131</v>
      </c>
      <c r="AG58" s="67">
        <f t="shared" si="2"/>
        <v>31131</v>
      </c>
      <c r="AH58" s="309">
        <f t="shared" si="2"/>
        <v>31131</v>
      </c>
      <c r="AI58" s="309">
        <f t="shared" si="2"/>
        <v>31131</v>
      </c>
      <c r="AJ58" s="309">
        <f t="shared" si="3"/>
        <v>31131</v>
      </c>
    </row>
    <row r="59" spans="2:36" ht="18" customHeight="1" x14ac:dyDescent="0.25">
      <c r="B59" s="13"/>
      <c r="C59" s="13"/>
      <c r="D59" s="13"/>
      <c r="E59" s="13"/>
      <c r="F59" s="13"/>
      <c r="G59" s="13"/>
      <c r="H59" s="13"/>
      <c r="I59" s="13"/>
      <c r="R59" s="322"/>
      <c r="S59" s="57" t="s">
        <v>16</v>
      </c>
      <c r="T59" s="62"/>
      <c r="U59" s="54"/>
      <c r="V59" s="14"/>
      <c r="W59" s="322"/>
      <c r="X59" s="57" t="s">
        <v>16</v>
      </c>
      <c r="Y59" s="63">
        <f>IF($AL$7=1,D19,IF($AL$7=2,L47,IF($AL$7=3,T59)))</f>
        <v>0</v>
      </c>
      <c r="Z59" s="63">
        <f>IF($AL$7=1,E19,IF($AL$7=2,M47,IF($AL$7=3,U59)))</f>
        <v>0</v>
      </c>
      <c r="AA59" s="307">
        <f t="shared" si="10"/>
        <v>0</v>
      </c>
      <c r="AB59" s="307">
        <f t="shared" si="11"/>
        <v>0</v>
      </c>
      <c r="AC59" s="307">
        <f t="shared" si="12"/>
        <v>0</v>
      </c>
      <c r="AD59" s="13"/>
      <c r="AE59" s="67">
        <v>60117</v>
      </c>
      <c r="AF59" s="67">
        <f t="shared" si="2"/>
        <v>60117</v>
      </c>
      <c r="AG59" s="67">
        <f t="shared" si="2"/>
        <v>60117</v>
      </c>
      <c r="AH59" s="309">
        <f t="shared" si="2"/>
        <v>60117</v>
      </c>
      <c r="AI59" s="309">
        <f t="shared" si="2"/>
        <v>60117</v>
      </c>
      <c r="AJ59" s="309">
        <f t="shared" si="3"/>
        <v>60117</v>
      </c>
    </row>
    <row r="60" spans="2:36" ht="18" customHeight="1" x14ac:dyDescent="0.25">
      <c r="B60" s="13"/>
      <c r="C60" s="13"/>
      <c r="D60" s="13"/>
      <c r="E60" s="13"/>
      <c r="F60" s="13"/>
      <c r="G60" s="13"/>
      <c r="H60" s="13"/>
      <c r="I60" s="13"/>
      <c r="R60" s="322" t="s">
        <v>93</v>
      </c>
      <c r="S60" s="57" t="s">
        <v>14</v>
      </c>
      <c r="T60" s="62"/>
      <c r="U60" s="54"/>
      <c r="V60" s="14"/>
      <c r="W60" s="322" t="s">
        <v>93</v>
      </c>
      <c r="X60" s="57" t="s">
        <v>14</v>
      </c>
      <c r="Y60" s="63">
        <f>IF($AL$7=1,D18,IF($AL$7=2,L48,IF($AL$7=3,T60)))</f>
        <v>0</v>
      </c>
      <c r="Z60" s="63">
        <f>IF($AL$7=1,E18,IF($AL$7=2,M48,IF($AL$7=3,U60)))</f>
        <v>0</v>
      </c>
      <c r="AA60" s="307">
        <f t="shared" si="10"/>
        <v>0</v>
      </c>
      <c r="AB60" s="307">
        <f t="shared" si="11"/>
        <v>0</v>
      </c>
      <c r="AC60" s="307">
        <f t="shared" si="12"/>
        <v>0</v>
      </c>
      <c r="AD60" s="13"/>
      <c r="AE60" s="67">
        <v>38565</v>
      </c>
      <c r="AF60" s="67">
        <f t="shared" si="2"/>
        <v>38565</v>
      </c>
      <c r="AG60" s="67">
        <f t="shared" si="2"/>
        <v>38565</v>
      </c>
      <c r="AH60" s="309">
        <f t="shared" si="2"/>
        <v>38565</v>
      </c>
      <c r="AI60" s="309">
        <f t="shared" si="2"/>
        <v>38565</v>
      </c>
      <c r="AJ60" s="309">
        <f t="shared" si="3"/>
        <v>38565</v>
      </c>
    </row>
    <row r="61" spans="2:36" ht="18" customHeight="1" x14ac:dyDescent="0.25">
      <c r="B61" s="13"/>
      <c r="C61" s="13"/>
      <c r="D61" s="13"/>
      <c r="E61" s="13"/>
      <c r="F61" s="13"/>
      <c r="G61" s="13"/>
      <c r="H61" s="13"/>
      <c r="I61" s="13"/>
      <c r="R61" s="322"/>
      <c r="S61" s="57" t="s">
        <v>16</v>
      </c>
      <c r="T61" s="62"/>
      <c r="U61" s="54"/>
      <c r="V61" s="14"/>
      <c r="W61" s="322"/>
      <c r="X61" s="57" t="s">
        <v>16</v>
      </c>
      <c r="Y61" s="63">
        <f>IF($AL$7=1,D19,IF($AL$7=2,L49,IF($AL$7=3,T61)))</f>
        <v>0</v>
      </c>
      <c r="Z61" s="63">
        <f>IF($AL$7=1,E19,IF($AL$7=2,M49,IF($AL$7=3,U61)))</f>
        <v>0</v>
      </c>
      <c r="AA61" s="307">
        <f t="shared" si="10"/>
        <v>0</v>
      </c>
      <c r="AB61" s="307">
        <f t="shared" si="11"/>
        <v>0</v>
      </c>
      <c r="AC61" s="307">
        <f t="shared" si="12"/>
        <v>0</v>
      </c>
      <c r="AD61" s="13"/>
      <c r="AE61" s="67">
        <v>59466</v>
      </c>
      <c r="AF61" s="67">
        <f t="shared" si="2"/>
        <v>59466</v>
      </c>
      <c r="AG61" s="67">
        <f t="shared" si="2"/>
        <v>59466</v>
      </c>
      <c r="AH61" s="309">
        <f t="shared" si="2"/>
        <v>59466</v>
      </c>
      <c r="AI61" s="309">
        <f t="shared" si="2"/>
        <v>59466</v>
      </c>
      <c r="AJ61" s="309">
        <f t="shared" si="3"/>
        <v>59466</v>
      </c>
    </row>
    <row r="62" spans="2:36" ht="18" customHeight="1" x14ac:dyDescent="0.25">
      <c r="B62" s="13"/>
      <c r="C62" s="13"/>
      <c r="D62" s="13"/>
      <c r="E62" s="13"/>
      <c r="F62" s="13"/>
      <c r="G62" s="13"/>
      <c r="H62" s="13"/>
      <c r="I62" s="13"/>
      <c r="J62" s="13"/>
      <c r="K62" s="13"/>
      <c r="L62" s="13"/>
      <c r="M62" s="13"/>
      <c r="N62" s="13"/>
      <c r="O62" s="13"/>
      <c r="P62" s="13"/>
      <c r="Q62" s="13"/>
      <c r="R62" s="322" t="s">
        <v>92</v>
      </c>
      <c r="S62" s="57" t="s">
        <v>14</v>
      </c>
      <c r="T62" s="62"/>
      <c r="U62" s="54"/>
      <c r="V62" s="14"/>
      <c r="W62" s="322" t="s">
        <v>92</v>
      </c>
      <c r="X62" s="57" t="s">
        <v>14</v>
      </c>
      <c r="Y62" s="63">
        <f>IF($AL$7=1,D18,IF($AL$7=2,L48,IF($AL$7=3,T62)))</f>
        <v>0</v>
      </c>
      <c r="Z62" s="63">
        <f>IF($AL$7=1,E18,IF($AL$7=2,M48,IF($AL$7=3,U62)))</f>
        <v>0</v>
      </c>
      <c r="AA62" s="307">
        <f t="shared" si="10"/>
        <v>0</v>
      </c>
      <c r="AB62" s="307">
        <f t="shared" si="11"/>
        <v>0</v>
      </c>
      <c r="AC62" s="307">
        <f t="shared" si="12"/>
        <v>0</v>
      </c>
      <c r="AD62" s="13"/>
      <c r="AE62" s="67">
        <v>38565</v>
      </c>
      <c r="AF62" s="67">
        <f t="shared" si="2"/>
        <v>38565</v>
      </c>
      <c r="AG62" s="67">
        <f t="shared" si="2"/>
        <v>38565</v>
      </c>
      <c r="AH62" s="309">
        <f t="shared" si="2"/>
        <v>38565</v>
      </c>
      <c r="AI62" s="309">
        <f t="shared" si="2"/>
        <v>38565</v>
      </c>
      <c r="AJ62" s="309">
        <f t="shared" si="3"/>
        <v>38565</v>
      </c>
    </row>
    <row r="63" spans="2:36" ht="18" customHeight="1" x14ac:dyDescent="0.25">
      <c r="B63" s="13"/>
      <c r="C63" s="13"/>
      <c r="D63" s="13"/>
      <c r="E63" s="13"/>
      <c r="F63" s="13"/>
      <c r="G63" s="13"/>
      <c r="H63" s="13"/>
      <c r="I63" s="13"/>
      <c r="J63" s="13"/>
      <c r="K63" s="13"/>
      <c r="L63" s="13"/>
      <c r="M63" s="13"/>
      <c r="N63" s="13"/>
      <c r="O63" s="13"/>
      <c r="P63" s="13"/>
      <c r="Q63" s="13"/>
      <c r="R63" s="322"/>
      <c r="S63" s="57" t="s">
        <v>16</v>
      </c>
      <c r="T63" s="62"/>
      <c r="U63" s="54"/>
      <c r="V63" s="14"/>
      <c r="W63" s="322"/>
      <c r="X63" s="57" t="s">
        <v>16</v>
      </c>
      <c r="Y63" s="63">
        <f>IF($AL$7=1,D19,IF($AL$7=2,L49,IF($AL$7=3,T63)))</f>
        <v>0</v>
      </c>
      <c r="Z63" s="63">
        <f>IF($AL$7=1,E19,IF($AL$7=2,M49,IF($AL$7=3,U63)))</f>
        <v>0</v>
      </c>
      <c r="AA63" s="307">
        <f t="shared" si="0"/>
        <v>0</v>
      </c>
      <c r="AB63" s="307">
        <f t="shared" si="0"/>
        <v>0</v>
      </c>
      <c r="AC63" s="307">
        <f t="shared" si="7"/>
        <v>0</v>
      </c>
      <c r="AD63" s="13"/>
      <c r="AE63" s="67">
        <v>59466</v>
      </c>
      <c r="AF63" s="67">
        <f t="shared" si="2"/>
        <v>59466</v>
      </c>
      <c r="AG63" s="67">
        <f t="shared" si="2"/>
        <v>59466</v>
      </c>
      <c r="AH63" s="309">
        <f t="shared" si="2"/>
        <v>59466</v>
      </c>
      <c r="AI63" s="309">
        <f t="shared" si="2"/>
        <v>59466</v>
      </c>
      <c r="AJ63" s="309">
        <f t="shared" si="3"/>
        <v>59466</v>
      </c>
    </row>
    <row r="64" spans="2:36" ht="18" customHeight="1" x14ac:dyDescent="0.25">
      <c r="B64" s="13"/>
      <c r="C64" s="13"/>
      <c r="D64" s="13"/>
      <c r="E64" s="13"/>
      <c r="F64" s="13"/>
      <c r="G64" s="13"/>
      <c r="H64" s="13"/>
      <c r="I64" s="13"/>
      <c r="J64" s="13"/>
      <c r="K64" s="13"/>
      <c r="L64" s="13"/>
      <c r="M64" s="13"/>
      <c r="N64" s="13"/>
      <c r="O64" s="13"/>
      <c r="P64" s="13"/>
      <c r="Q64" s="13"/>
      <c r="R64" s="322" t="s">
        <v>95</v>
      </c>
      <c r="S64" s="57" t="s">
        <v>14</v>
      </c>
      <c r="T64" s="62"/>
      <c r="U64" s="54"/>
      <c r="V64" s="14"/>
      <c r="W64" s="322" t="s">
        <v>95</v>
      </c>
      <c r="X64" s="57" t="s">
        <v>14</v>
      </c>
      <c r="Y64" s="63">
        <f>IF($AL$7=1,D18,IF($AL$7=2,L48,IF($AL$7=3,T64)))</f>
        <v>0</v>
      </c>
      <c r="Z64" s="63">
        <f>IF($AL$7=1,E18,IF($AL$7=2,M48,IF($AL$7=3,U64)))</f>
        <v>0</v>
      </c>
      <c r="AA64" s="307">
        <f t="shared" si="0"/>
        <v>0</v>
      </c>
      <c r="AB64" s="307">
        <f t="shared" si="0"/>
        <v>0</v>
      </c>
      <c r="AC64" s="307">
        <f t="shared" si="7"/>
        <v>0</v>
      </c>
      <c r="AD64" s="13"/>
      <c r="AE64" s="67">
        <v>38562</v>
      </c>
      <c r="AF64" s="67">
        <f t="shared" si="2"/>
        <v>38562</v>
      </c>
      <c r="AG64" s="67">
        <f t="shared" si="2"/>
        <v>38562</v>
      </c>
      <c r="AH64" s="309">
        <f t="shared" si="2"/>
        <v>38562</v>
      </c>
      <c r="AI64" s="309">
        <f t="shared" si="2"/>
        <v>38562</v>
      </c>
      <c r="AJ64" s="309">
        <f t="shared" si="3"/>
        <v>38562</v>
      </c>
    </row>
    <row r="65" spans="2:2523" ht="18" customHeight="1" x14ac:dyDescent="0.25">
      <c r="B65" s="13"/>
      <c r="C65" s="13"/>
      <c r="D65" s="13"/>
      <c r="E65" s="13"/>
      <c r="F65" s="13"/>
      <c r="G65" s="13"/>
      <c r="H65" s="13"/>
      <c r="I65" s="13"/>
      <c r="J65" s="13"/>
      <c r="K65" s="13"/>
      <c r="L65" s="13"/>
      <c r="M65" s="13"/>
      <c r="N65" s="13"/>
      <c r="O65" s="13"/>
      <c r="P65" s="13"/>
      <c r="Q65" s="13"/>
      <c r="R65" s="322"/>
      <c r="S65" s="57" t="s">
        <v>16</v>
      </c>
      <c r="T65" s="62"/>
      <c r="U65" s="54"/>
      <c r="V65" s="14"/>
      <c r="W65" s="322"/>
      <c r="X65" s="57" t="s">
        <v>16</v>
      </c>
      <c r="Y65" s="63">
        <f>IF($AL$7=1,D19,IF($AL$7=2,L49,IF($AL$7=3,T65)))</f>
        <v>0</v>
      </c>
      <c r="Z65" s="63">
        <f>IF($AL$7=1,E19,IF($AL$7=2,M49,IF($AL$7=3,U65)))</f>
        <v>0</v>
      </c>
      <c r="AA65" s="307">
        <f t="shared" si="0"/>
        <v>0</v>
      </c>
      <c r="AB65" s="307">
        <f t="shared" si="0"/>
        <v>0</v>
      </c>
      <c r="AC65" s="307">
        <f t="shared" si="7"/>
        <v>0</v>
      </c>
      <c r="AD65" s="13"/>
      <c r="AE65" s="67">
        <v>59466</v>
      </c>
      <c r="AF65" s="67">
        <f t="shared" si="2"/>
        <v>59466</v>
      </c>
      <c r="AG65" s="67">
        <f t="shared" si="2"/>
        <v>59466</v>
      </c>
      <c r="AH65" s="309">
        <f t="shared" si="2"/>
        <v>59466</v>
      </c>
      <c r="AI65" s="309">
        <f t="shared" si="2"/>
        <v>59466</v>
      </c>
      <c r="AJ65" s="309">
        <f t="shared" si="3"/>
        <v>59466</v>
      </c>
    </row>
    <row r="66" spans="2:2523" ht="18" customHeight="1" x14ac:dyDescent="0.25">
      <c r="B66" s="13"/>
      <c r="C66" s="13"/>
      <c r="D66" s="13"/>
      <c r="E66" s="13"/>
      <c r="F66" s="13"/>
      <c r="G66" s="13"/>
      <c r="H66" s="13"/>
      <c r="I66" s="13"/>
      <c r="J66" s="13"/>
      <c r="K66" s="13"/>
      <c r="L66" s="13"/>
      <c r="M66" s="13"/>
      <c r="N66" s="13"/>
      <c r="O66" s="13"/>
      <c r="P66" s="13"/>
      <c r="Q66" s="13"/>
      <c r="R66" s="322" t="s">
        <v>97</v>
      </c>
      <c r="S66" s="57" t="s">
        <v>14</v>
      </c>
      <c r="T66" s="62"/>
      <c r="U66" s="54"/>
      <c r="V66" s="14"/>
      <c r="W66" s="322" t="s">
        <v>97</v>
      </c>
      <c r="X66" s="57" t="s">
        <v>14</v>
      </c>
      <c r="Y66" s="63">
        <f>IF($AL$7=1,D18,IF($AL$7=2,L48,IF($AL$7=3,T66)))</f>
        <v>0</v>
      </c>
      <c r="Z66" s="63">
        <f>IF($AL$7=1,E18,IF($AL$7=2,M48,IF($AL$7=3,U66)))</f>
        <v>0</v>
      </c>
      <c r="AA66" s="307">
        <f t="shared" si="0"/>
        <v>0</v>
      </c>
      <c r="AB66" s="307">
        <f t="shared" si="0"/>
        <v>0</v>
      </c>
      <c r="AC66" s="307">
        <f t="shared" si="7"/>
        <v>0</v>
      </c>
      <c r="AD66" s="13"/>
      <c r="AE66" s="67">
        <v>35646</v>
      </c>
      <c r="AF66" s="67">
        <f t="shared" si="2"/>
        <v>35646</v>
      </c>
      <c r="AG66" s="67">
        <f t="shared" si="2"/>
        <v>35646</v>
      </c>
      <c r="AH66" s="309">
        <f t="shared" si="2"/>
        <v>35646</v>
      </c>
      <c r="AI66" s="309">
        <f t="shared" si="2"/>
        <v>35646</v>
      </c>
      <c r="AJ66" s="309">
        <f t="shared" si="3"/>
        <v>35646</v>
      </c>
    </row>
    <row r="67" spans="2:2523" ht="18" customHeight="1" x14ac:dyDescent="0.25">
      <c r="B67" s="13"/>
      <c r="C67" s="13"/>
      <c r="D67" s="13"/>
      <c r="E67" s="13"/>
      <c r="F67" s="13"/>
      <c r="G67" s="13"/>
      <c r="H67" s="13"/>
      <c r="I67" s="13"/>
      <c r="J67" s="13"/>
      <c r="K67" s="13"/>
      <c r="L67" s="13"/>
      <c r="M67" s="13"/>
      <c r="N67" s="13"/>
      <c r="O67" s="13"/>
      <c r="P67" s="13"/>
      <c r="Q67" s="13"/>
      <c r="R67" s="322"/>
      <c r="S67" s="57" t="s">
        <v>16</v>
      </c>
      <c r="T67" s="62"/>
      <c r="U67" s="54"/>
      <c r="V67" s="14"/>
      <c r="W67" s="322"/>
      <c r="X67" s="57" t="s">
        <v>16</v>
      </c>
      <c r="Y67" s="63">
        <f>IF($AL$7=1,D19,IF($AL$7=2,L49,IF($AL$7=3,T67)))</f>
        <v>0</v>
      </c>
      <c r="Z67" s="63">
        <f>IF($AL$7=1,E19,IF($AL$7=2,M49,IF($AL$7=3,U67)))</f>
        <v>0</v>
      </c>
      <c r="AA67" s="307">
        <f t="shared" si="0"/>
        <v>0</v>
      </c>
      <c r="AB67" s="307">
        <f t="shared" si="0"/>
        <v>0</v>
      </c>
      <c r="AC67" s="307">
        <f t="shared" si="7"/>
        <v>0</v>
      </c>
      <c r="AD67" s="13"/>
      <c r="AE67" s="67">
        <v>59466</v>
      </c>
      <c r="AF67" s="67">
        <f t="shared" si="2"/>
        <v>59466</v>
      </c>
      <c r="AG67" s="67">
        <f t="shared" si="2"/>
        <v>59466</v>
      </c>
      <c r="AH67" s="309">
        <f t="shared" si="2"/>
        <v>59466</v>
      </c>
      <c r="AI67" s="309">
        <f t="shared" si="2"/>
        <v>59466</v>
      </c>
      <c r="AJ67" s="309">
        <f t="shared" si="3"/>
        <v>59466</v>
      </c>
    </row>
    <row r="68" spans="2:2523" ht="18" customHeight="1" x14ac:dyDescent="0.25">
      <c r="B68" s="13"/>
      <c r="C68" s="13"/>
      <c r="D68" s="13"/>
      <c r="E68" s="13"/>
      <c r="F68" s="13"/>
      <c r="G68" s="13"/>
      <c r="H68" s="13"/>
      <c r="I68" s="13"/>
      <c r="R68" s="322" t="s">
        <v>100</v>
      </c>
      <c r="S68" s="57" t="s">
        <v>14</v>
      </c>
      <c r="T68" s="62"/>
      <c r="U68" s="54"/>
      <c r="V68" s="14"/>
      <c r="W68" s="322" t="s">
        <v>100</v>
      </c>
      <c r="X68" s="57" t="s">
        <v>14</v>
      </c>
      <c r="Y68" s="63">
        <f>IF($AL$7=1,D14,IF($AL$7=2,L50,IF($AL$7=3,T68)))</f>
        <v>0</v>
      </c>
      <c r="Z68" s="63">
        <f>IF($AL$7=1,E14,IF($AL$7=2,M50,IF($AL$7=3,U68)))</f>
        <v>0</v>
      </c>
      <c r="AA68" s="307">
        <f t="shared" si="0"/>
        <v>0</v>
      </c>
      <c r="AB68" s="307">
        <f t="shared" si="0"/>
        <v>0</v>
      </c>
      <c r="AC68" s="307">
        <f t="shared" si="7"/>
        <v>0</v>
      </c>
      <c r="AD68" s="13"/>
      <c r="AE68" s="67">
        <v>14178</v>
      </c>
      <c r="AF68" s="67">
        <f t="shared" si="2"/>
        <v>14178</v>
      </c>
      <c r="AG68" s="67">
        <f t="shared" si="2"/>
        <v>14178</v>
      </c>
      <c r="AH68" s="309">
        <f t="shared" si="2"/>
        <v>14178</v>
      </c>
      <c r="AI68" s="309">
        <f t="shared" si="2"/>
        <v>14178</v>
      </c>
      <c r="AJ68" s="309">
        <f t="shared" si="3"/>
        <v>14178</v>
      </c>
    </row>
    <row r="69" spans="2:2523" ht="18" customHeight="1" x14ac:dyDescent="0.25">
      <c r="B69" s="13"/>
      <c r="C69" s="13"/>
      <c r="D69" s="13"/>
      <c r="E69" s="13"/>
      <c r="F69" s="13"/>
      <c r="G69" s="13"/>
      <c r="H69" s="13"/>
      <c r="I69" s="13"/>
      <c r="R69" s="322"/>
      <c r="S69" s="57" t="s">
        <v>16</v>
      </c>
      <c r="T69" s="62"/>
      <c r="U69" s="54"/>
      <c r="V69" s="14"/>
      <c r="W69" s="322"/>
      <c r="X69" s="57" t="s">
        <v>16</v>
      </c>
      <c r="Y69" s="63">
        <f>IF($AL$7=1,D15,IF($AL$7=2,L51,IF($AL$7=3,T69)))</f>
        <v>0</v>
      </c>
      <c r="Z69" s="63">
        <f>IF($AL$7=1,E15,IF($AL$7=2,M51,IF($AL$7=3,U69)))</f>
        <v>0</v>
      </c>
      <c r="AA69" s="307">
        <f t="shared" si="0"/>
        <v>0</v>
      </c>
      <c r="AB69" s="307">
        <f t="shared" si="0"/>
        <v>0</v>
      </c>
      <c r="AC69" s="307">
        <f t="shared" si="7"/>
        <v>0</v>
      </c>
      <c r="AD69" s="13"/>
      <c r="AE69" s="67">
        <v>27381</v>
      </c>
      <c r="AF69" s="67">
        <f t="shared" si="2"/>
        <v>27381</v>
      </c>
      <c r="AG69" s="67">
        <f t="shared" si="2"/>
        <v>27381</v>
      </c>
      <c r="AH69" s="309">
        <f t="shared" si="2"/>
        <v>27381</v>
      </c>
      <c r="AI69" s="309">
        <f t="shared" si="2"/>
        <v>27381</v>
      </c>
      <c r="AJ69" s="309">
        <f t="shared" si="3"/>
        <v>27381</v>
      </c>
    </row>
    <row r="70" spans="2:2523" ht="18" customHeight="1" x14ac:dyDescent="0.25">
      <c r="B70" s="13"/>
      <c r="C70" s="13"/>
      <c r="D70" s="13"/>
      <c r="E70" s="13"/>
      <c r="F70" s="13"/>
      <c r="G70" s="13"/>
      <c r="H70" s="13"/>
      <c r="I70" s="13"/>
      <c r="J70" s="13"/>
      <c r="K70" s="13"/>
      <c r="L70" s="13"/>
      <c r="M70" s="13"/>
      <c r="N70" s="13"/>
      <c r="O70" s="13"/>
      <c r="P70" s="13"/>
      <c r="Q70" s="13"/>
      <c r="R70" s="322" t="s">
        <v>102</v>
      </c>
      <c r="S70" s="57" t="s">
        <v>14</v>
      </c>
      <c r="T70" s="62"/>
      <c r="U70" s="54"/>
      <c r="V70" s="14"/>
      <c r="W70" s="322" t="s">
        <v>102</v>
      </c>
      <c r="X70" s="57" t="s">
        <v>14</v>
      </c>
      <c r="Y70" s="63">
        <f>IF($AL$7=1,D14,IF($AL$7=2,L50,IF($AL$7=3,T70)))</f>
        <v>0</v>
      </c>
      <c r="Z70" s="63">
        <f>IF($AL$7=1,E14,IF($AL$7=2,M50,IF($AL$7=3,U70)))</f>
        <v>0</v>
      </c>
      <c r="AA70" s="307">
        <f t="shared" si="0"/>
        <v>0</v>
      </c>
      <c r="AB70" s="307">
        <f t="shared" si="0"/>
        <v>0</v>
      </c>
      <c r="AC70" s="307">
        <f t="shared" si="7"/>
        <v>0</v>
      </c>
      <c r="AD70" s="13"/>
      <c r="AE70" s="67">
        <v>15747</v>
      </c>
      <c r="AF70" s="67">
        <f t="shared" si="2"/>
        <v>15747</v>
      </c>
      <c r="AG70" s="67">
        <f t="shared" si="2"/>
        <v>15747</v>
      </c>
      <c r="AH70" s="309">
        <f t="shared" si="2"/>
        <v>15747</v>
      </c>
      <c r="AI70" s="309">
        <f t="shared" si="2"/>
        <v>15747</v>
      </c>
      <c r="AJ70" s="309">
        <f t="shared" si="3"/>
        <v>15747</v>
      </c>
    </row>
    <row r="71" spans="2:2523" ht="18" customHeight="1" x14ac:dyDescent="0.25">
      <c r="B71" s="13"/>
      <c r="C71" s="13"/>
      <c r="D71" s="13"/>
      <c r="E71" s="13"/>
      <c r="F71" s="13"/>
      <c r="G71" s="13"/>
      <c r="H71" s="13"/>
      <c r="I71" s="13"/>
      <c r="J71" s="13"/>
      <c r="K71" s="13"/>
      <c r="L71" s="13"/>
      <c r="M71" s="13"/>
      <c r="N71" s="13"/>
      <c r="O71" s="13"/>
      <c r="P71" s="13"/>
      <c r="Q71" s="13"/>
      <c r="R71" s="322"/>
      <c r="S71" s="57" t="s">
        <v>16</v>
      </c>
      <c r="T71" s="62"/>
      <c r="U71" s="54"/>
      <c r="V71" s="14"/>
      <c r="W71" s="322"/>
      <c r="X71" s="57" t="s">
        <v>16</v>
      </c>
      <c r="Y71" s="63">
        <f>IF($AL$7=1,D15,IF($AL$7=2,L51,IF($AL$7=3,T71)))</f>
        <v>0</v>
      </c>
      <c r="Z71" s="63">
        <f>IF($AL$7=1,E15,IF($AL$7=2,M51,IF($AL$7=3,U71)))</f>
        <v>0</v>
      </c>
      <c r="AA71" s="307">
        <f t="shared" si="0"/>
        <v>0</v>
      </c>
      <c r="AB71" s="307">
        <f t="shared" si="0"/>
        <v>0</v>
      </c>
      <c r="AC71" s="307">
        <f t="shared" si="7"/>
        <v>0</v>
      </c>
      <c r="AD71" s="13"/>
      <c r="AE71" s="67">
        <v>28737</v>
      </c>
      <c r="AF71" s="67">
        <f t="shared" si="2"/>
        <v>28737</v>
      </c>
      <c r="AG71" s="67">
        <f t="shared" si="2"/>
        <v>28737</v>
      </c>
      <c r="AH71" s="309">
        <f t="shared" si="2"/>
        <v>28737</v>
      </c>
      <c r="AI71" s="309">
        <f t="shared" si="2"/>
        <v>28737</v>
      </c>
      <c r="AJ71" s="309">
        <f t="shared" si="3"/>
        <v>28737</v>
      </c>
    </row>
    <row r="72" spans="2:2523" ht="18" customHeight="1" x14ac:dyDescent="0.25">
      <c r="B72" s="13"/>
      <c r="C72" s="13"/>
      <c r="D72" s="13"/>
      <c r="E72" s="13"/>
      <c r="F72" s="13"/>
      <c r="G72" s="13"/>
      <c r="H72" s="13"/>
      <c r="I72" s="13"/>
      <c r="J72" s="13"/>
      <c r="K72" s="13"/>
      <c r="L72" s="13"/>
      <c r="M72" s="13"/>
      <c r="N72" s="13"/>
      <c r="O72" s="13"/>
      <c r="P72" s="13"/>
      <c r="Q72" s="13"/>
      <c r="R72" s="322" t="s">
        <v>104</v>
      </c>
      <c r="S72" s="57" t="s">
        <v>14</v>
      </c>
      <c r="T72" s="62"/>
      <c r="U72" s="54"/>
      <c r="V72" s="14"/>
      <c r="W72" s="322" t="s">
        <v>104</v>
      </c>
      <c r="X72" s="57" t="s">
        <v>14</v>
      </c>
      <c r="Y72" s="63">
        <f>IF($AL$7=1,D14,IF($AL$7=2,L50,IF($AL$7=3,T72)))</f>
        <v>0</v>
      </c>
      <c r="Z72" s="63">
        <f>IF($AL$7=1,E14,IF($AL$7=2,M50,IF($AL$7=3,U72)))</f>
        <v>0</v>
      </c>
      <c r="AA72" s="307">
        <f t="shared" si="0"/>
        <v>0</v>
      </c>
      <c r="AB72" s="307">
        <f t="shared" si="0"/>
        <v>0</v>
      </c>
      <c r="AC72" s="307">
        <f t="shared" si="7"/>
        <v>0</v>
      </c>
      <c r="AD72" s="13"/>
      <c r="AE72" s="67">
        <v>17319</v>
      </c>
      <c r="AF72" s="67">
        <f t="shared" si="2"/>
        <v>17319</v>
      </c>
      <c r="AG72" s="67">
        <f t="shared" si="2"/>
        <v>17319</v>
      </c>
      <c r="AH72" s="309">
        <f t="shared" si="2"/>
        <v>17319</v>
      </c>
      <c r="AI72" s="309">
        <f t="shared" si="2"/>
        <v>17319</v>
      </c>
      <c r="AJ72" s="309">
        <f t="shared" si="3"/>
        <v>17319</v>
      </c>
    </row>
    <row r="73" spans="2:2523" ht="18" customHeight="1" x14ac:dyDescent="0.25">
      <c r="B73" s="13"/>
      <c r="C73" s="13"/>
      <c r="D73" s="13"/>
      <c r="E73" s="13"/>
      <c r="F73" s="13"/>
      <c r="G73" s="13"/>
      <c r="H73" s="13"/>
      <c r="I73" s="13"/>
      <c r="J73" s="13"/>
      <c r="K73" s="13"/>
      <c r="L73" s="13"/>
      <c r="M73" s="13"/>
      <c r="N73" s="13"/>
      <c r="O73" s="13"/>
      <c r="P73" s="13"/>
      <c r="Q73" s="13"/>
      <c r="R73" s="322"/>
      <c r="S73" s="57" t="s">
        <v>16</v>
      </c>
      <c r="T73" s="62"/>
      <c r="U73" s="54"/>
      <c r="V73" s="14"/>
      <c r="W73" s="322"/>
      <c r="X73" s="57" t="s">
        <v>16</v>
      </c>
      <c r="Y73" s="63">
        <f>IF($AL$7=1,D15,IF($AL$7=2,L51,IF($AL$7=3,T73)))</f>
        <v>0</v>
      </c>
      <c r="Z73" s="63">
        <f>IF($AL$7=1,E15,IF($AL$7=2,M51,IF($AL$7=3,U73)))</f>
        <v>0</v>
      </c>
      <c r="AA73" s="307">
        <f t="shared" ref="AA73:AB75" si="13">+Z73:Z73</f>
        <v>0</v>
      </c>
      <c r="AB73" s="307">
        <f t="shared" si="13"/>
        <v>0</v>
      </c>
      <c r="AC73" s="307">
        <f t="shared" ref="AC73:AC75" si="14">+AB73:AB73</f>
        <v>0</v>
      </c>
      <c r="AD73" s="13"/>
      <c r="AE73" s="67">
        <v>28737</v>
      </c>
      <c r="AF73" s="67">
        <f t="shared" si="2"/>
        <v>28737</v>
      </c>
      <c r="AG73" s="67">
        <f t="shared" si="2"/>
        <v>28737</v>
      </c>
      <c r="AH73" s="309">
        <f t="shared" si="2"/>
        <v>28737</v>
      </c>
      <c r="AI73" s="309">
        <f t="shared" si="2"/>
        <v>28737</v>
      </c>
      <c r="AJ73" s="309">
        <f t="shared" si="3"/>
        <v>28737</v>
      </c>
    </row>
    <row r="74" spans="2:2523" ht="18" customHeight="1" x14ac:dyDescent="0.25">
      <c r="B74" s="13"/>
      <c r="C74" s="13"/>
      <c r="D74" s="13"/>
      <c r="E74" s="13"/>
      <c r="F74" s="13"/>
      <c r="G74" s="13"/>
      <c r="H74" s="13"/>
      <c r="I74" s="13"/>
      <c r="J74" s="13"/>
      <c r="K74" s="13"/>
      <c r="L74" s="13"/>
      <c r="M74" s="13"/>
      <c r="N74" s="13"/>
      <c r="O74" s="13"/>
      <c r="P74" s="13"/>
      <c r="Q74" s="13"/>
      <c r="R74" s="322" t="s">
        <v>106</v>
      </c>
      <c r="S74" s="57" t="s">
        <v>14</v>
      </c>
      <c r="T74" s="62"/>
      <c r="U74" s="54"/>
      <c r="V74" s="14"/>
      <c r="W74" s="322" t="s">
        <v>106</v>
      </c>
      <c r="X74" s="57" t="s">
        <v>14</v>
      </c>
      <c r="Y74" s="63">
        <f>IF($AL$7=1,D14,IF($AL$7=2,L50,IF($AL$7=3,T74)))</f>
        <v>0</v>
      </c>
      <c r="Z74" s="63">
        <f>IF($AL$7=1,E14,IF($AL$7=2,M50,IF($AL$7=3,U74)))</f>
        <v>0</v>
      </c>
      <c r="AA74" s="307">
        <f t="shared" si="13"/>
        <v>0</v>
      </c>
      <c r="AB74" s="307">
        <f t="shared" si="13"/>
        <v>0</v>
      </c>
      <c r="AC74" s="307">
        <f t="shared" si="14"/>
        <v>0</v>
      </c>
      <c r="AD74" s="13"/>
      <c r="AE74" s="67">
        <v>22053</v>
      </c>
      <c r="AF74" s="67">
        <f t="shared" si="2"/>
        <v>22053</v>
      </c>
      <c r="AG74" s="67">
        <f t="shared" si="2"/>
        <v>22053</v>
      </c>
      <c r="AH74" s="309">
        <f t="shared" si="2"/>
        <v>22053</v>
      </c>
      <c r="AI74" s="309">
        <f t="shared" si="2"/>
        <v>22053</v>
      </c>
      <c r="AJ74" s="309">
        <f t="shared" si="3"/>
        <v>22053</v>
      </c>
    </row>
    <row r="75" spans="2:2523" ht="18" customHeight="1" x14ac:dyDescent="0.25">
      <c r="B75" s="13"/>
      <c r="C75" s="13"/>
      <c r="D75" s="13"/>
      <c r="E75" s="13"/>
      <c r="F75" s="13"/>
      <c r="G75" s="13"/>
      <c r="H75" s="13"/>
      <c r="I75" s="13"/>
      <c r="J75" s="13"/>
      <c r="K75" s="13"/>
      <c r="L75" s="13"/>
      <c r="M75" s="13"/>
      <c r="N75" s="13"/>
      <c r="O75" s="13"/>
      <c r="P75" s="13"/>
      <c r="Q75" s="13"/>
      <c r="R75" s="322"/>
      <c r="S75" s="57" t="s">
        <v>16</v>
      </c>
      <c r="T75" s="62"/>
      <c r="U75" s="54"/>
      <c r="V75" s="14"/>
      <c r="W75" s="322"/>
      <c r="X75" s="57" t="s">
        <v>16</v>
      </c>
      <c r="Y75" s="63">
        <f>IF($AL$7=1,D15,IF($AL$7=2,L51,IF($AL$7=3,T75)))</f>
        <v>0</v>
      </c>
      <c r="Z75" s="63">
        <f>IF($AL$7=1,E15,IF($AL$7=2,M51,IF($AL$7=3,U75)))</f>
        <v>0</v>
      </c>
      <c r="AA75" s="307">
        <f t="shared" si="13"/>
        <v>0</v>
      </c>
      <c r="AB75" s="307">
        <f t="shared" si="13"/>
        <v>0</v>
      </c>
      <c r="AC75" s="307">
        <f t="shared" si="14"/>
        <v>0</v>
      </c>
      <c r="AD75" s="13"/>
      <c r="AE75" s="67">
        <v>28737</v>
      </c>
      <c r="AF75" s="67">
        <f t="shared" si="2"/>
        <v>28737</v>
      </c>
      <c r="AG75" s="67">
        <f t="shared" si="2"/>
        <v>28737</v>
      </c>
      <c r="AH75" s="309">
        <f t="shared" si="2"/>
        <v>28737</v>
      </c>
      <c r="AI75" s="309">
        <f t="shared" si="2"/>
        <v>28737</v>
      </c>
      <c r="AJ75" s="309">
        <f t="shared" si="3"/>
        <v>28737</v>
      </c>
    </row>
    <row r="76" spans="2:2523" s="28" customFormat="1" ht="18" hidden="1" customHeight="1" x14ac:dyDescent="0.25">
      <c r="B76" s="17"/>
      <c r="C76" s="17"/>
      <c r="D76" s="17"/>
      <c r="E76" s="17"/>
      <c r="F76" s="17"/>
      <c r="G76" s="17"/>
      <c r="H76" s="17"/>
      <c r="I76" s="17"/>
      <c r="J76" s="17" t="s">
        <v>12</v>
      </c>
      <c r="K76" s="17" t="s">
        <v>14</v>
      </c>
      <c r="L76" s="17"/>
      <c r="M76" s="17"/>
      <c r="N76" s="17"/>
      <c r="O76" s="17"/>
      <c r="P76" s="17"/>
      <c r="Q76" s="13"/>
      <c r="R76" s="17" t="s">
        <v>12</v>
      </c>
      <c r="S76" s="17" t="s">
        <v>14</v>
      </c>
      <c r="T76" s="17"/>
      <c r="U76" s="17"/>
      <c r="V76" s="13"/>
      <c r="W76" s="17" t="s">
        <v>12</v>
      </c>
      <c r="X76" s="17" t="s">
        <v>14</v>
      </c>
      <c r="Y76" s="16">
        <f t="shared" ref="Y76:AC87" si="15">+Y8</f>
        <v>0</v>
      </c>
      <c r="Z76" s="16">
        <f t="shared" si="15"/>
        <v>0</v>
      </c>
      <c r="AA76" s="16">
        <f t="shared" si="15"/>
        <v>0</v>
      </c>
      <c r="AB76" s="16">
        <f t="shared" si="15"/>
        <v>0</v>
      </c>
      <c r="AC76" s="16">
        <f t="shared" si="15"/>
        <v>0</v>
      </c>
      <c r="AD76" s="17"/>
      <c r="AE76" s="32">
        <f t="shared" ref="AE76:AJ87" si="16">+AE8</f>
        <v>11305</v>
      </c>
      <c r="AF76" s="32">
        <f t="shared" si="16"/>
        <v>11307</v>
      </c>
      <c r="AG76" s="32">
        <f t="shared" si="16"/>
        <v>11307</v>
      </c>
      <c r="AH76" s="32">
        <f t="shared" si="16"/>
        <v>11307</v>
      </c>
      <c r="AI76" s="32">
        <f t="shared" si="16"/>
        <v>11307</v>
      </c>
      <c r="AJ76" s="32">
        <f t="shared" si="16"/>
        <v>11307</v>
      </c>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c r="BBW76"/>
      <c r="BBX76"/>
      <c r="BBY76"/>
      <c r="BBZ76"/>
      <c r="BCA76"/>
      <c r="BCB76"/>
      <c r="BCC76"/>
      <c r="BCD76"/>
      <c r="BCE76"/>
      <c r="BCF76"/>
      <c r="BCG76"/>
      <c r="BCH76"/>
      <c r="BCI76"/>
      <c r="BCJ76"/>
      <c r="BCK76"/>
      <c r="BCL76"/>
      <c r="BCM76"/>
      <c r="BCN76"/>
      <c r="BCO76"/>
      <c r="BCP76"/>
      <c r="BCQ76"/>
      <c r="BCR76"/>
      <c r="BCS76"/>
      <c r="BCT76"/>
      <c r="BCU76"/>
      <c r="BCV76"/>
      <c r="BCW76"/>
      <c r="BCX76"/>
      <c r="BCY76"/>
      <c r="BCZ76"/>
      <c r="BDA76"/>
      <c r="BDB76"/>
      <c r="BDC76"/>
      <c r="BDD76"/>
      <c r="BDE76"/>
      <c r="BDF76"/>
      <c r="BDG76"/>
      <c r="BDH76"/>
      <c r="BDI76"/>
      <c r="BDJ76"/>
      <c r="BDK76"/>
      <c r="BDL76"/>
      <c r="BDM76"/>
      <c r="BDN76"/>
      <c r="BDO76"/>
      <c r="BDP76"/>
      <c r="BDQ76"/>
      <c r="BDR76"/>
      <c r="BDS76"/>
      <c r="BDT76"/>
      <c r="BDU76"/>
      <c r="BDV76"/>
      <c r="BDW76"/>
      <c r="BDX76"/>
      <c r="BDY76"/>
      <c r="BDZ76"/>
      <c r="BEA76"/>
      <c r="BEB76"/>
      <c r="BEC76"/>
      <c r="BED76"/>
      <c r="BEE76"/>
      <c r="BEF76"/>
      <c r="BEG76"/>
      <c r="BEH76"/>
      <c r="BEI76"/>
      <c r="BEJ76"/>
      <c r="BEK76"/>
      <c r="BEL76"/>
      <c r="BEM76"/>
      <c r="BEN76"/>
      <c r="BEO76"/>
      <c r="BEP76"/>
      <c r="BEQ76"/>
      <c r="BER76"/>
      <c r="BES76"/>
      <c r="BET76"/>
      <c r="BEU76"/>
      <c r="BEV76"/>
      <c r="BEW76"/>
      <c r="BEX76"/>
      <c r="BEY76"/>
      <c r="BEZ76"/>
      <c r="BFA76"/>
      <c r="BFB76"/>
      <c r="BFC76"/>
      <c r="BFD76"/>
      <c r="BFE76"/>
      <c r="BFF76"/>
      <c r="BFG76"/>
      <c r="BFH76"/>
      <c r="BFI76"/>
      <c r="BFJ76"/>
      <c r="BFK76"/>
      <c r="BFL76"/>
      <c r="BFM76"/>
      <c r="BFN76"/>
      <c r="BFO76"/>
      <c r="BFP76"/>
      <c r="BFQ76"/>
      <c r="BFR76"/>
      <c r="BFS76"/>
      <c r="BFT76"/>
      <c r="BFU76"/>
      <c r="BFV76"/>
      <c r="BFW76"/>
      <c r="BFX76"/>
      <c r="BFY76"/>
      <c r="BFZ76"/>
      <c r="BGA76"/>
      <c r="BGB76"/>
      <c r="BGC76"/>
      <c r="BGD76"/>
      <c r="BGE76"/>
      <c r="BGF76"/>
      <c r="BGG76"/>
      <c r="BGH76"/>
      <c r="BGI76"/>
      <c r="BGJ76"/>
      <c r="BGK76"/>
      <c r="BGL76"/>
      <c r="BGM76"/>
      <c r="BGN76"/>
      <c r="BGO76"/>
      <c r="BGP76"/>
      <c r="BGQ76"/>
      <c r="BGR76"/>
      <c r="BGS76"/>
      <c r="BGT76"/>
      <c r="BGU76"/>
      <c r="BGV76"/>
      <c r="BGW76"/>
      <c r="BGX76"/>
      <c r="BGY76"/>
      <c r="BGZ76"/>
      <c r="BHA76"/>
      <c r="BHB76"/>
      <c r="BHC76"/>
      <c r="BHD76"/>
      <c r="BHE76"/>
      <c r="BHF76"/>
      <c r="BHG76"/>
      <c r="BHH76"/>
      <c r="BHI76"/>
      <c r="BHJ76"/>
      <c r="BHK76"/>
      <c r="BHL76"/>
      <c r="BHM76"/>
      <c r="BHN76"/>
      <c r="BHO76"/>
      <c r="BHP76"/>
      <c r="BHQ76"/>
      <c r="BHR76"/>
      <c r="BHS76"/>
      <c r="BHT76"/>
      <c r="BHU76"/>
      <c r="BHV76"/>
      <c r="BHW76"/>
      <c r="BHX76"/>
      <c r="BHY76"/>
      <c r="BHZ76"/>
      <c r="BIA76"/>
      <c r="BIB76"/>
      <c r="BIC76"/>
      <c r="BID76"/>
      <c r="BIE76"/>
      <c r="BIF76"/>
      <c r="BIG76"/>
      <c r="BIH76"/>
      <c r="BII76"/>
      <c r="BIJ76"/>
      <c r="BIK76"/>
      <c r="BIL76"/>
      <c r="BIM76"/>
      <c r="BIN76"/>
      <c r="BIO76"/>
      <c r="BIP76"/>
      <c r="BIQ76"/>
      <c r="BIR76"/>
      <c r="BIS76"/>
      <c r="BIT76"/>
      <c r="BIU76"/>
      <c r="BIV76"/>
      <c r="BIW76"/>
      <c r="BIX76"/>
      <c r="BIY76"/>
      <c r="BIZ76"/>
      <c r="BJA76"/>
      <c r="BJB76"/>
      <c r="BJC76"/>
      <c r="BJD76"/>
      <c r="BJE76"/>
      <c r="BJF76"/>
      <c r="BJG76"/>
      <c r="BJH76"/>
      <c r="BJI76"/>
      <c r="BJJ76"/>
      <c r="BJK76"/>
      <c r="BJL76"/>
      <c r="BJM76"/>
      <c r="BJN76"/>
      <c r="BJO76"/>
      <c r="BJP76"/>
      <c r="BJQ76"/>
      <c r="BJR76"/>
      <c r="BJS76"/>
      <c r="BJT76"/>
      <c r="BJU76"/>
      <c r="BJV76"/>
      <c r="BJW76"/>
      <c r="BJX76"/>
      <c r="BJY76"/>
      <c r="BJZ76"/>
      <c r="BKA76"/>
      <c r="BKB76"/>
      <c r="BKC76"/>
      <c r="BKD76"/>
      <c r="BKE76"/>
      <c r="BKF76"/>
      <c r="BKG76"/>
      <c r="BKH76"/>
      <c r="BKI76"/>
      <c r="BKJ76"/>
      <c r="BKK76"/>
      <c r="BKL76"/>
      <c r="BKM76"/>
      <c r="BKN76"/>
      <c r="BKO76"/>
      <c r="BKP76"/>
      <c r="BKQ76"/>
      <c r="BKR76"/>
      <c r="BKS76"/>
      <c r="BKT76"/>
      <c r="BKU76"/>
      <c r="BKV76"/>
      <c r="BKW76"/>
      <c r="BKX76"/>
      <c r="BKY76"/>
      <c r="BKZ76"/>
      <c r="BLA76"/>
      <c r="BLB76"/>
      <c r="BLC76"/>
      <c r="BLD76"/>
      <c r="BLE76"/>
      <c r="BLF76"/>
      <c r="BLG76"/>
      <c r="BLH76"/>
      <c r="BLI76"/>
      <c r="BLJ76"/>
      <c r="BLK76"/>
      <c r="BLL76"/>
      <c r="BLM76"/>
      <c r="BLN76"/>
      <c r="BLO76"/>
      <c r="BLP76"/>
      <c r="BLQ76"/>
      <c r="BLR76"/>
      <c r="BLS76"/>
      <c r="BLT76"/>
      <c r="BLU76"/>
      <c r="BLV76"/>
      <c r="BLW76"/>
      <c r="BLX76"/>
      <c r="BLY76"/>
      <c r="BLZ76"/>
      <c r="BMA76"/>
      <c r="BMB76"/>
      <c r="BMC76"/>
      <c r="BMD76"/>
      <c r="BME76"/>
      <c r="BMF76"/>
      <c r="BMG76"/>
      <c r="BMH76"/>
      <c r="BMI76"/>
      <c r="BMJ76"/>
      <c r="BMK76"/>
      <c r="BML76"/>
      <c r="BMM76"/>
      <c r="BMN76"/>
      <c r="BMO76"/>
      <c r="BMP76"/>
      <c r="BMQ76"/>
      <c r="BMR76"/>
      <c r="BMS76"/>
      <c r="BMT76"/>
      <c r="BMU76"/>
      <c r="BMV76"/>
      <c r="BMW76"/>
      <c r="BMX76"/>
      <c r="BMY76"/>
      <c r="BMZ76"/>
      <c r="BNA76"/>
      <c r="BNB76"/>
      <c r="BNC76"/>
      <c r="BND76"/>
      <c r="BNE76"/>
      <c r="BNF76"/>
      <c r="BNG76"/>
      <c r="BNH76"/>
      <c r="BNI76"/>
      <c r="BNJ76"/>
      <c r="BNK76"/>
      <c r="BNL76"/>
      <c r="BNM76"/>
      <c r="BNN76"/>
      <c r="BNO76"/>
      <c r="BNP76"/>
      <c r="BNQ76"/>
      <c r="BNR76"/>
      <c r="BNS76"/>
      <c r="BNT76"/>
      <c r="BNU76"/>
      <c r="BNV76"/>
      <c r="BNW76"/>
      <c r="BNX76"/>
      <c r="BNY76"/>
      <c r="BNZ76"/>
      <c r="BOA76"/>
      <c r="BOB76"/>
      <c r="BOC76"/>
      <c r="BOD76"/>
      <c r="BOE76"/>
      <c r="BOF76"/>
      <c r="BOG76"/>
      <c r="BOH76"/>
      <c r="BOI76"/>
      <c r="BOJ76"/>
      <c r="BOK76"/>
      <c r="BOL76"/>
      <c r="BOM76"/>
      <c r="BON76"/>
      <c r="BOO76"/>
      <c r="BOP76"/>
      <c r="BOQ76"/>
      <c r="BOR76"/>
      <c r="BOS76"/>
      <c r="BOT76"/>
      <c r="BOU76"/>
      <c r="BOV76"/>
      <c r="BOW76"/>
      <c r="BOX76"/>
      <c r="BOY76"/>
      <c r="BOZ76"/>
      <c r="BPA76"/>
      <c r="BPB76"/>
      <c r="BPC76"/>
      <c r="BPD76"/>
      <c r="BPE76"/>
      <c r="BPF76"/>
      <c r="BPG76"/>
      <c r="BPH76"/>
      <c r="BPI76"/>
      <c r="BPJ76"/>
      <c r="BPK76"/>
      <c r="BPL76"/>
      <c r="BPM76"/>
      <c r="BPN76"/>
      <c r="BPO76"/>
      <c r="BPP76"/>
      <c r="BPQ76"/>
      <c r="BPR76"/>
      <c r="BPS76"/>
      <c r="BPT76"/>
      <c r="BPU76"/>
      <c r="BPV76"/>
      <c r="BPW76"/>
      <c r="BPX76"/>
      <c r="BPY76"/>
      <c r="BPZ76"/>
      <c r="BQA76"/>
      <c r="BQB76"/>
      <c r="BQC76"/>
      <c r="BQD76"/>
      <c r="BQE76"/>
      <c r="BQF76"/>
      <c r="BQG76"/>
      <c r="BQH76"/>
      <c r="BQI76"/>
      <c r="BQJ76"/>
      <c r="BQK76"/>
      <c r="BQL76"/>
      <c r="BQM76"/>
      <c r="BQN76"/>
      <c r="BQO76"/>
      <c r="BQP76"/>
      <c r="BQQ76"/>
      <c r="BQR76"/>
      <c r="BQS76"/>
      <c r="BQT76"/>
      <c r="BQU76"/>
      <c r="BQV76"/>
      <c r="BQW76"/>
      <c r="BQX76"/>
      <c r="BQY76"/>
      <c r="BQZ76"/>
      <c r="BRA76"/>
      <c r="BRB76"/>
      <c r="BRC76"/>
      <c r="BRD76"/>
      <c r="BRE76"/>
      <c r="BRF76"/>
      <c r="BRG76"/>
      <c r="BRH76"/>
      <c r="BRI76"/>
      <c r="BRJ76"/>
      <c r="BRK76"/>
      <c r="BRL76"/>
      <c r="BRM76"/>
      <c r="BRN76"/>
      <c r="BRO76"/>
      <c r="BRP76"/>
      <c r="BRQ76"/>
      <c r="BRR76"/>
      <c r="BRS76"/>
      <c r="BRT76"/>
      <c r="BRU76"/>
      <c r="BRV76"/>
      <c r="BRW76"/>
      <c r="BRX76"/>
      <c r="BRY76"/>
      <c r="BRZ76"/>
      <c r="BSA76"/>
      <c r="BSB76"/>
      <c r="BSC76"/>
      <c r="BSD76"/>
      <c r="BSE76"/>
      <c r="BSF76"/>
      <c r="BSG76"/>
      <c r="BSH76"/>
      <c r="BSI76"/>
      <c r="BSJ76"/>
      <c r="BSK76"/>
      <c r="BSL76"/>
      <c r="BSM76"/>
      <c r="BSN76"/>
      <c r="BSO76"/>
      <c r="BSP76"/>
      <c r="BSQ76"/>
      <c r="BSR76"/>
      <c r="BSS76"/>
      <c r="BST76"/>
      <c r="BSU76"/>
      <c r="BSV76"/>
      <c r="BSW76"/>
      <c r="BSX76"/>
      <c r="BSY76"/>
      <c r="BSZ76"/>
      <c r="BTA76"/>
      <c r="BTB76"/>
      <c r="BTC76"/>
      <c r="BTD76"/>
      <c r="BTE76"/>
      <c r="BTF76"/>
      <c r="BTG76"/>
      <c r="BTH76"/>
      <c r="BTI76"/>
      <c r="BTJ76"/>
      <c r="BTK76"/>
      <c r="BTL76"/>
      <c r="BTM76"/>
      <c r="BTN76"/>
      <c r="BTO76"/>
      <c r="BTP76"/>
      <c r="BTQ76"/>
      <c r="BTR76"/>
      <c r="BTS76"/>
      <c r="BTT76"/>
      <c r="BTU76"/>
      <c r="BTV76"/>
      <c r="BTW76"/>
      <c r="BTX76"/>
      <c r="BTY76"/>
      <c r="BTZ76"/>
      <c r="BUA76"/>
      <c r="BUB76"/>
      <c r="BUC76"/>
      <c r="BUD76"/>
      <c r="BUE76"/>
      <c r="BUF76"/>
      <c r="BUG76"/>
      <c r="BUH76"/>
      <c r="BUI76"/>
      <c r="BUJ76"/>
      <c r="BUK76"/>
      <c r="BUL76"/>
      <c r="BUM76"/>
      <c r="BUN76"/>
      <c r="BUO76"/>
      <c r="BUP76"/>
      <c r="BUQ76"/>
      <c r="BUR76"/>
      <c r="BUS76"/>
      <c r="BUT76"/>
      <c r="BUU76"/>
      <c r="BUV76"/>
      <c r="BUW76"/>
      <c r="BUX76"/>
      <c r="BUY76"/>
      <c r="BUZ76"/>
      <c r="BVA76"/>
      <c r="BVB76"/>
      <c r="BVC76"/>
      <c r="BVD76"/>
      <c r="BVE76"/>
      <c r="BVF76"/>
      <c r="BVG76"/>
      <c r="BVH76"/>
      <c r="BVI76"/>
      <c r="BVJ76"/>
      <c r="BVK76"/>
      <c r="BVL76"/>
      <c r="BVM76"/>
      <c r="BVN76"/>
      <c r="BVO76"/>
      <c r="BVP76"/>
      <c r="BVQ76"/>
      <c r="BVR76"/>
      <c r="BVS76"/>
      <c r="BVT76"/>
      <c r="BVU76"/>
      <c r="BVV76"/>
      <c r="BVW76"/>
      <c r="BVX76"/>
      <c r="BVY76"/>
      <c r="BVZ76"/>
      <c r="BWA76"/>
      <c r="BWB76"/>
      <c r="BWC76"/>
      <c r="BWD76"/>
      <c r="BWE76"/>
      <c r="BWF76"/>
      <c r="BWG76"/>
      <c r="BWH76"/>
      <c r="BWI76"/>
      <c r="BWJ76"/>
      <c r="BWK76"/>
      <c r="BWL76"/>
      <c r="BWM76"/>
      <c r="BWN76"/>
      <c r="BWO76"/>
      <c r="BWP76"/>
      <c r="BWQ76"/>
      <c r="BWR76"/>
      <c r="BWS76"/>
      <c r="BWT76"/>
      <c r="BWU76"/>
      <c r="BWV76"/>
      <c r="BWW76"/>
      <c r="BWX76"/>
      <c r="BWY76"/>
      <c r="BWZ76"/>
      <c r="BXA76"/>
      <c r="BXB76"/>
      <c r="BXC76"/>
      <c r="BXD76"/>
      <c r="BXE76"/>
      <c r="BXF76"/>
      <c r="BXG76"/>
      <c r="BXH76"/>
      <c r="BXI76"/>
      <c r="BXJ76"/>
      <c r="BXK76"/>
      <c r="BXL76"/>
      <c r="BXM76"/>
      <c r="BXN76"/>
      <c r="BXO76"/>
      <c r="BXP76"/>
      <c r="BXQ76"/>
      <c r="BXR76"/>
      <c r="BXS76"/>
      <c r="BXT76"/>
      <c r="BXU76"/>
      <c r="BXV76"/>
      <c r="BXW76"/>
      <c r="BXX76"/>
      <c r="BXY76"/>
      <c r="BXZ76"/>
      <c r="BYA76"/>
      <c r="BYB76"/>
      <c r="BYC76"/>
      <c r="BYD76"/>
      <c r="BYE76"/>
      <c r="BYF76"/>
      <c r="BYG76"/>
      <c r="BYH76"/>
      <c r="BYI76"/>
      <c r="BYJ76"/>
      <c r="BYK76"/>
      <c r="BYL76"/>
      <c r="BYM76"/>
      <c r="BYN76"/>
      <c r="BYO76"/>
      <c r="BYP76"/>
      <c r="BYQ76"/>
      <c r="BYR76"/>
      <c r="BYS76"/>
      <c r="BYT76"/>
      <c r="BYU76"/>
      <c r="BYV76"/>
      <c r="BYW76"/>
      <c r="BYX76"/>
      <c r="BYY76"/>
      <c r="BYZ76"/>
      <c r="BZA76"/>
      <c r="BZB76"/>
      <c r="BZC76"/>
      <c r="BZD76"/>
      <c r="BZE76"/>
      <c r="BZF76"/>
      <c r="BZG76"/>
      <c r="BZH76"/>
      <c r="BZI76"/>
      <c r="BZJ76"/>
      <c r="BZK76"/>
      <c r="BZL76"/>
      <c r="BZM76"/>
      <c r="BZN76"/>
      <c r="BZO76"/>
      <c r="BZP76"/>
      <c r="BZQ76"/>
      <c r="BZR76"/>
      <c r="BZS76"/>
      <c r="BZT76"/>
      <c r="BZU76"/>
      <c r="BZV76"/>
      <c r="BZW76"/>
      <c r="BZX76"/>
      <c r="BZY76"/>
      <c r="BZZ76"/>
      <c r="CAA76"/>
      <c r="CAB76"/>
      <c r="CAC76"/>
      <c r="CAD76"/>
      <c r="CAE76"/>
      <c r="CAF76"/>
      <c r="CAG76"/>
      <c r="CAH76"/>
      <c r="CAI76"/>
      <c r="CAJ76"/>
      <c r="CAK76"/>
      <c r="CAL76"/>
      <c r="CAM76"/>
      <c r="CAN76"/>
      <c r="CAO76"/>
      <c r="CAP76"/>
      <c r="CAQ76"/>
      <c r="CAR76"/>
      <c r="CAS76"/>
      <c r="CAT76"/>
      <c r="CAU76"/>
      <c r="CAV76"/>
      <c r="CAW76"/>
      <c r="CAX76"/>
      <c r="CAY76"/>
      <c r="CAZ76"/>
      <c r="CBA76"/>
      <c r="CBB76"/>
      <c r="CBC76"/>
      <c r="CBD76"/>
      <c r="CBE76"/>
      <c r="CBF76"/>
      <c r="CBG76"/>
      <c r="CBH76"/>
      <c r="CBI76"/>
      <c r="CBJ76"/>
      <c r="CBK76"/>
      <c r="CBL76"/>
      <c r="CBM76"/>
      <c r="CBN76"/>
      <c r="CBO76"/>
      <c r="CBP76"/>
      <c r="CBQ76"/>
      <c r="CBR76"/>
      <c r="CBS76"/>
      <c r="CBT76"/>
      <c r="CBU76"/>
      <c r="CBV76"/>
      <c r="CBW76"/>
      <c r="CBX76"/>
      <c r="CBY76"/>
      <c r="CBZ76"/>
      <c r="CCA76"/>
      <c r="CCB76"/>
      <c r="CCC76"/>
      <c r="CCD76"/>
      <c r="CCE76"/>
      <c r="CCF76"/>
      <c r="CCG76"/>
      <c r="CCH76"/>
      <c r="CCI76"/>
      <c r="CCJ76"/>
      <c r="CCK76"/>
      <c r="CCL76"/>
      <c r="CCM76"/>
      <c r="CCN76"/>
      <c r="CCO76"/>
      <c r="CCP76"/>
      <c r="CCQ76"/>
      <c r="CCR76"/>
      <c r="CCS76"/>
      <c r="CCT76"/>
      <c r="CCU76"/>
      <c r="CCV76"/>
      <c r="CCW76"/>
      <c r="CCX76"/>
      <c r="CCY76"/>
      <c r="CCZ76"/>
      <c r="CDA76"/>
      <c r="CDB76"/>
      <c r="CDC76"/>
      <c r="CDD76"/>
      <c r="CDE76"/>
      <c r="CDF76"/>
      <c r="CDG76"/>
      <c r="CDH76"/>
      <c r="CDI76"/>
      <c r="CDJ76"/>
      <c r="CDK76"/>
      <c r="CDL76"/>
      <c r="CDM76"/>
      <c r="CDN76"/>
      <c r="CDO76"/>
      <c r="CDP76"/>
      <c r="CDQ76"/>
      <c r="CDR76"/>
      <c r="CDS76"/>
      <c r="CDT76"/>
      <c r="CDU76"/>
      <c r="CDV76"/>
      <c r="CDW76"/>
      <c r="CDX76"/>
      <c r="CDY76"/>
      <c r="CDZ76"/>
      <c r="CEA76"/>
      <c r="CEB76"/>
      <c r="CEC76"/>
      <c r="CED76"/>
      <c r="CEE76"/>
      <c r="CEF76"/>
      <c r="CEG76"/>
      <c r="CEH76"/>
      <c r="CEI76"/>
      <c r="CEJ76"/>
      <c r="CEK76"/>
      <c r="CEL76"/>
      <c r="CEM76"/>
      <c r="CEN76"/>
      <c r="CEO76"/>
      <c r="CEP76"/>
      <c r="CEQ76"/>
      <c r="CER76"/>
      <c r="CES76"/>
      <c r="CET76"/>
      <c r="CEU76"/>
      <c r="CEV76"/>
      <c r="CEW76"/>
      <c r="CEX76"/>
      <c r="CEY76"/>
      <c r="CEZ76"/>
      <c r="CFA76"/>
      <c r="CFB76"/>
      <c r="CFC76"/>
      <c r="CFD76"/>
      <c r="CFE76"/>
      <c r="CFF76"/>
      <c r="CFG76"/>
      <c r="CFH76"/>
      <c r="CFI76"/>
      <c r="CFJ76"/>
      <c r="CFK76"/>
      <c r="CFL76"/>
      <c r="CFM76"/>
      <c r="CFN76"/>
      <c r="CFO76"/>
      <c r="CFP76"/>
      <c r="CFQ76"/>
      <c r="CFR76"/>
      <c r="CFS76"/>
      <c r="CFT76"/>
      <c r="CFU76"/>
      <c r="CFV76"/>
      <c r="CFW76"/>
      <c r="CFX76"/>
      <c r="CFY76"/>
      <c r="CFZ76"/>
      <c r="CGA76"/>
      <c r="CGB76"/>
      <c r="CGC76"/>
      <c r="CGD76"/>
      <c r="CGE76"/>
      <c r="CGF76"/>
      <c r="CGG76"/>
      <c r="CGH76"/>
      <c r="CGI76"/>
      <c r="CGJ76"/>
      <c r="CGK76"/>
      <c r="CGL76"/>
      <c r="CGM76"/>
      <c r="CGN76"/>
      <c r="CGO76"/>
      <c r="CGP76"/>
      <c r="CGQ76"/>
      <c r="CGR76"/>
      <c r="CGS76"/>
      <c r="CGT76"/>
      <c r="CGU76"/>
      <c r="CGV76"/>
      <c r="CGW76"/>
      <c r="CGX76"/>
      <c r="CGY76"/>
      <c r="CGZ76"/>
      <c r="CHA76"/>
      <c r="CHB76"/>
      <c r="CHC76"/>
      <c r="CHD76"/>
      <c r="CHE76"/>
      <c r="CHF76"/>
      <c r="CHG76"/>
      <c r="CHH76"/>
      <c r="CHI76"/>
      <c r="CHJ76"/>
      <c r="CHK76"/>
      <c r="CHL76"/>
      <c r="CHM76"/>
      <c r="CHN76"/>
      <c r="CHO76"/>
      <c r="CHP76"/>
      <c r="CHQ76"/>
      <c r="CHR76"/>
      <c r="CHS76"/>
      <c r="CHT76"/>
      <c r="CHU76"/>
      <c r="CHV76"/>
      <c r="CHW76"/>
      <c r="CHX76"/>
      <c r="CHY76"/>
      <c r="CHZ76"/>
      <c r="CIA76"/>
      <c r="CIB76"/>
      <c r="CIC76"/>
      <c r="CID76"/>
      <c r="CIE76"/>
      <c r="CIF76"/>
      <c r="CIG76"/>
      <c r="CIH76"/>
      <c r="CII76"/>
      <c r="CIJ76"/>
      <c r="CIK76"/>
      <c r="CIL76"/>
      <c r="CIM76"/>
      <c r="CIN76"/>
      <c r="CIO76"/>
      <c r="CIP76"/>
      <c r="CIQ76"/>
      <c r="CIR76"/>
      <c r="CIS76"/>
      <c r="CIT76"/>
      <c r="CIU76"/>
      <c r="CIV76"/>
      <c r="CIW76"/>
      <c r="CIX76"/>
      <c r="CIY76"/>
      <c r="CIZ76"/>
      <c r="CJA76"/>
      <c r="CJB76"/>
      <c r="CJC76"/>
      <c r="CJD76"/>
      <c r="CJE76"/>
      <c r="CJF76"/>
      <c r="CJG76"/>
      <c r="CJH76"/>
      <c r="CJI76"/>
      <c r="CJJ76"/>
      <c r="CJK76"/>
      <c r="CJL76"/>
      <c r="CJM76"/>
      <c r="CJN76"/>
      <c r="CJO76"/>
      <c r="CJP76"/>
      <c r="CJQ76"/>
      <c r="CJR76"/>
      <c r="CJS76"/>
      <c r="CJT76"/>
      <c r="CJU76"/>
      <c r="CJV76"/>
      <c r="CJW76"/>
      <c r="CJX76"/>
      <c r="CJY76"/>
      <c r="CJZ76"/>
      <c r="CKA76"/>
      <c r="CKB76"/>
      <c r="CKC76"/>
      <c r="CKD76"/>
      <c r="CKE76"/>
      <c r="CKF76"/>
      <c r="CKG76"/>
      <c r="CKH76"/>
      <c r="CKI76"/>
      <c r="CKJ76"/>
      <c r="CKK76"/>
      <c r="CKL76"/>
      <c r="CKM76"/>
      <c r="CKN76"/>
      <c r="CKO76"/>
      <c r="CKP76"/>
      <c r="CKQ76"/>
      <c r="CKR76"/>
      <c r="CKS76"/>
      <c r="CKT76"/>
      <c r="CKU76"/>
      <c r="CKV76"/>
      <c r="CKW76"/>
      <c r="CKX76"/>
      <c r="CKY76"/>
      <c r="CKZ76"/>
      <c r="CLA76"/>
      <c r="CLB76"/>
      <c r="CLC76"/>
      <c r="CLD76"/>
      <c r="CLE76"/>
      <c r="CLF76"/>
      <c r="CLG76"/>
      <c r="CLH76"/>
      <c r="CLI76"/>
      <c r="CLJ76"/>
      <c r="CLK76"/>
      <c r="CLL76"/>
      <c r="CLM76"/>
      <c r="CLN76"/>
      <c r="CLO76"/>
      <c r="CLP76"/>
      <c r="CLQ76"/>
      <c r="CLR76"/>
      <c r="CLS76"/>
      <c r="CLT76"/>
      <c r="CLU76"/>
      <c r="CLV76"/>
      <c r="CLW76"/>
      <c r="CLX76"/>
      <c r="CLY76"/>
      <c r="CLZ76"/>
      <c r="CMA76"/>
      <c r="CMB76"/>
      <c r="CMC76"/>
      <c r="CMD76"/>
      <c r="CME76"/>
      <c r="CMF76"/>
      <c r="CMG76"/>
      <c r="CMH76"/>
      <c r="CMI76"/>
      <c r="CMJ76"/>
      <c r="CMK76"/>
      <c r="CML76"/>
      <c r="CMM76"/>
      <c r="CMN76"/>
      <c r="CMO76"/>
      <c r="CMP76"/>
      <c r="CMQ76"/>
      <c r="CMR76"/>
      <c r="CMS76"/>
      <c r="CMT76"/>
      <c r="CMU76"/>
      <c r="CMV76"/>
      <c r="CMW76"/>
      <c r="CMX76"/>
      <c r="CMY76"/>
      <c r="CMZ76"/>
      <c r="CNA76"/>
      <c r="CNB76"/>
      <c r="CNC76"/>
      <c r="CND76"/>
      <c r="CNE76"/>
      <c r="CNF76"/>
      <c r="CNG76"/>
      <c r="CNH76"/>
      <c r="CNI76"/>
      <c r="CNJ76"/>
      <c r="CNK76"/>
      <c r="CNL76"/>
      <c r="CNM76"/>
      <c r="CNN76"/>
      <c r="CNO76"/>
      <c r="CNP76"/>
      <c r="CNQ76"/>
      <c r="CNR76"/>
      <c r="CNS76"/>
      <c r="CNT76"/>
      <c r="CNU76"/>
      <c r="CNV76"/>
      <c r="CNW76"/>
      <c r="CNX76"/>
      <c r="CNY76"/>
      <c r="CNZ76"/>
      <c r="COA76"/>
      <c r="COB76"/>
      <c r="COC76"/>
      <c r="COD76"/>
      <c r="COE76"/>
      <c r="COF76"/>
      <c r="COG76"/>
      <c r="COH76"/>
      <c r="COI76"/>
      <c r="COJ76"/>
      <c r="COK76"/>
      <c r="COL76"/>
      <c r="COM76"/>
      <c r="CON76"/>
      <c r="COO76"/>
      <c r="COP76"/>
      <c r="COQ76"/>
      <c r="COR76"/>
      <c r="COS76"/>
      <c r="COT76"/>
      <c r="COU76"/>
      <c r="COV76"/>
      <c r="COW76"/>
      <c r="COX76"/>
      <c r="COY76"/>
      <c r="COZ76"/>
      <c r="CPA76"/>
      <c r="CPB76"/>
      <c r="CPC76"/>
      <c r="CPD76"/>
      <c r="CPE76"/>
      <c r="CPF76"/>
      <c r="CPG76"/>
      <c r="CPH76"/>
      <c r="CPI76"/>
      <c r="CPJ76"/>
      <c r="CPK76"/>
      <c r="CPL76"/>
      <c r="CPM76"/>
      <c r="CPN76"/>
      <c r="CPO76"/>
      <c r="CPP76"/>
      <c r="CPQ76"/>
      <c r="CPR76"/>
      <c r="CPS76"/>
      <c r="CPT76"/>
      <c r="CPU76"/>
      <c r="CPV76"/>
      <c r="CPW76"/>
      <c r="CPX76"/>
      <c r="CPY76"/>
      <c r="CPZ76"/>
      <c r="CQA76"/>
      <c r="CQB76"/>
      <c r="CQC76"/>
      <c r="CQD76"/>
      <c r="CQE76"/>
      <c r="CQF76"/>
      <c r="CQG76"/>
      <c r="CQH76"/>
      <c r="CQI76"/>
      <c r="CQJ76"/>
      <c r="CQK76"/>
      <c r="CQL76"/>
      <c r="CQM76"/>
      <c r="CQN76"/>
      <c r="CQO76"/>
      <c r="CQP76"/>
      <c r="CQQ76"/>
      <c r="CQR76"/>
      <c r="CQS76"/>
      <c r="CQT76"/>
      <c r="CQU76"/>
      <c r="CQV76"/>
      <c r="CQW76"/>
      <c r="CQX76"/>
      <c r="CQY76"/>
      <c r="CQZ76"/>
      <c r="CRA76"/>
      <c r="CRB76"/>
      <c r="CRC76"/>
      <c r="CRD76"/>
      <c r="CRE76"/>
      <c r="CRF76"/>
      <c r="CRG76"/>
      <c r="CRH76"/>
      <c r="CRI76"/>
      <c r="CRJ76"/>
      <c r="CRK76"/>
      <c r="CRL76"/>
      <c r="CRM76"/>
      <c r="CRN76"/>
      <c r="CRO76"/>
      <c r="CRP76"/>
      <c r="CRQ76"/>
      <c r="CRR76"/>
      <c r="CRS76"/>
      <c r="CRT76"/>
      <c r="CRU76"/>
      <c r="CRV76"/>
      <c r="CRW76"/>
      <c r="CRX76"/>
      <c r="CRY76"/>
      <c r="CRZ76"/>
      <c r="CSA76"/>
    </row>
    <row r="77" spans="2:2523" s="28" customFormat="1" ht="18" hidden="1" customHeight="1" x14ac:dyDescent="0.25">
      <c r="B77" s="17"/>
      <c r="C77" s="17"/>
      <c r="D77" s="17"/>
      <c r="E77" s="17"/>
      <c r="F77" s="17"/>
      <c r="G77" s="17"/>
      <c r="H77" s="17"/>
      <c r="I77" s="17"/>
      <c r="J77" s="17" t="s">
        <v>12</v>
      </c>
      <c r="K77" s="17" t="s">
        <v>16</v>
      </c>
      <c r="L77" s="17"/>
      <c r="M77" s="17"/>
      <c r="N77" s="17"/>
      <c r="O77" s="17"/>
      <c r="P77" s="17"/>
      <c r="Q77" s="13"/>
      <c r="R77" s="17" t="s">
        <v>12</v>
      </c>
      <c r="S77" s="17" t="s">
        <v>16</v>
      </c>
      <c r="T77" s="17"/>
      <c r="U77" s="17"/>
      <c r="V77" s="13"/>
      <c r="W77" s="17" t="s">
        <v>12</v>
      </c>
      <c r="X77" s="17" t="s">
        <v>16</v>
      </c>
      <c r="Y77" s="16">
        <f t="shared" si="15"/>
        <v>0</v>
      </c>
      <c r="Z77" s="16">
        <f t="shared" si="15"/>
        <v>0</v>
      </c>
      <c r="AA77" s="16">
        <f t="shared" si="15"/>
        <v>0</v>
      </c>
      <c r="AB77" s="16">
        <f t="shared" si="15"/>
        <v>0</v>
      </c>
      <c r="AC77" s="16">
        <f t="shared" si="15"/>
        <v>0</v>
      </c>
      <c r="AD77" s="17"/>
      <c r="AE77" s="32">
        <f t="shared" si="16"/>
        <v>32424</v>
      </c>
      <c r="AF77" s="32">
        <f t="shared" si="16"/>
        <v>32424</v>
      </c>
      <c r="AG77" s="32">
        <f t="shared" si="16"/>
        <v>32424</v>
      </c>
      <c r="AH77" s="32">
        <f t="shared" si="16"/>
        <v>32424</v>
      </c>
      <c r="AI77" s="32">
        <f t="shared" si="16"/>
        <v>32424</v>
      </c>
      <c r="AJ77" s="32">
        <f t="shared" si="16"/>
        <v>32424</v>
      </c>
      <c r="AK77" s="30"/>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c r="CRJ77"/>
      <c r="CRK77"/>
      <c r="CRL77"/>
      <c r="CRM77"/>
      <c r="CRN77"/>
      <c r="CRO77"/>
      <c r="CRP77"/>
      <c r="CRQ77"/>
      <c r="CRR77"/>
      <c r="CRS77"/>
      <c r="CRT77"/>
      <c r="CRU77"/>
      <c r="CRV77"/>
      <c r="CRW77"/>
      <c r="CRX77"/>
      <c r="CRY77"/>
      <c r="CRZ77"/>
      <c r="CSA77"/>
    </row>
    <row r="78" spans="2:2523" s="28" customFormat="1" ht="18" hidden="1" customHeight="1" x14ac:dyDescent="0.25">
      <c r="B78" s="17"/>
      <c r="C78" s="17"/>
      <c r="D78" s="17"/>
      <c r="E78" s="17"/>
      <c r="F78" s="17"/>
      <c r="G78" s="17"/>
      <c r="H78" s="17"/>
      <c r="I78" s="17"/>
      <c r="J78" s="17"/>
      <c r="K78" s="17"/>
      <c r="L78" s="17"/>
      <c r="M78" s="17"/>
      <c r="N78" s="17"/>
      <c r="O78" s="17"/>
      <c r="P78" s="17"/>
      <c r="Q78" s="13"/>
      <c r="R78" s="17" t="s">
        <v>18</v>
      </c>
      <c r="S78" s="17" t="s">
        <v>14</v>
      </c>
      <c r="T78" s="17"/>
      <c r="U78" s="17"/>
      <c r="V78" s="13"/>
      <c r="W78" s="17" t="s">
        <v>18</v>
      </c>
      <c r="X78" s="17" t="s">
        <v>14</v>
      </c>
      <c r="Y78" s="16">
        <f t="shared" si="15"/>
        <v>0</v>
      </c>
      <c r="Z78" s="16">
        <f t="shared" si="15"/>
        <v>0</v>
      </c>
      <c r="AA78" s="16">
        <f t="shared" si="15"/>
        <v>0</v>
      </c>
      <c r="AB78" s="16">
        <f t="shared" si="15"/>
        <v>0</v>
      </c>
      <c r="AC78" s="16">
        <f t="shared" si="15"/>
        <v>0</v>
      </c>
      <c r="AD78" s="17"/>
      <c r="AE78" s="32">
        <f t="shared" si="16"/>
        <v>11305</v>
      </c>
      <c r="AF78" s="32">
        <f t="shared" si="16"/>
        <v>11307</v>
      </c>
      <c r="AG78" s="32">
        <f t="shared" si="16"/>
        <v>11307</v>
      </c>
      <c r="AH78" s="32">
        <f t="shared" si="16"/>
        <v>11307</v>
      </c>
      <c r="AI78" s="32">
        <f t="shared" si="16"/>
        <v>11307</v>
      </c>
      <c r="AJ78" s="32">
        <f t="shared" si="16"/>
        <v>11307</v>
      </c>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c r="CRE78"/>
      <c r="CRF78"/>
      <c r="CRG78"/>
      <c r="CRH78"/>
      <c r="CRI78"/>
      <c r="CRJ78"/>
      <c r="CRK78"/>
      <c r="CRL78"/>
      <c r="CRM78"/>
      <c r="CRN78"/>
      <c r="CRO78"/>
      <c r="CRP78"/>
      <c r="CRQ78"/>
      <c r="CRR78"/>
      <c r="CRS78"/>
      <c r="CRT78"/>
      <c r="CRU78"/>
      <c r="CRV78"/>
      <c r="CRW78"/>
      <c r="CRX78"/>
      <c r="CRY78"/>
      <c r="CRZ78"/>
      <c r="CSA78"/>
    </row>
    <row r="79" spans="2:2523" s="28" customFormat="1" ht="18" hidden="1" customHeight="1" x14ac:dyDescent="0.25">
      <c r="B79" s="17"/>
      <c r="C79" s="17"/>
      <c r="D79" s="17"/>
      <c r="E79" s="17"/>
      <c r="F79" s="17"/>
      <c r="G79" s="17"/>
      <c r="H79" s="17"/>
      <c r="I79" s="17"/>
      <c r="J79" s="17"/>
      <c r="K79" s="17"/>
      <c r="L79" s="17"/>
      <c r="M79" s="17"/>
      <c r="N79" s="17"/>
      <c r="O79" s="17"/>
      <c r="P79" s="17"/>
      <c r="Q79" s="13"/>
      <c r="R79" s="17" t="s">
        <v>18</v>
      </c>
      <c r="S79" s="17" t="s">
        <v>16</v>
      </c>
      <c r="T79" s="17"/>
      <c r="U79" s="17"/>
      <c r="V79" s="13"/>
      <c r="W79" s="17" t="s">
        <v>18</v>
      </c>
      <c r="X79" s="17" t="s">
        <v>16</v>
      </c>
      <c r="Y79" s="16">
        <f t="shared" si="15"/>
        <v>0</v>
      </c>
      <c r="Z79" s="16">
        <f t="shared" si="15"/>
        <v>0</v>
      </c>
      <c r="AA79" s="16">
        <f t="shared" si="15"/>
        <v>0</v>
      </c>
      <c r="AB79" s="16">
        <f t="shared" si="15"/>
        <v>0</v>
      </c>
      <c r="AC79" s="16">
        <f t="shared" si="15"/>
        <v>0</v>
      </c>
      <c r="AD79" s="17"/>
      <c r="AE79" s="32">
        <f t="shared" si="16"/>
        <v>32424</v>
      </c>
      <c r="AF79" s="32">
        <f t="shared" si="16"/>
        <v>32424</v>
      </c>
      <c r="AG79" s="32">
        <f t="shared" si="16"/>
        <v>32424</v>
      </c>
      <c r="AH79" s="32">
        <f t="shared" si="16"/>
        <v>32424</v>
      </c>
      <c r="AI79" s="32">
        <f t="shared" si="16"/>
        <v>32424</v>
      </c>
      <c r="AJ79" s="32">
        <f t="shared" si="16"/>
        <v>32424</v>
      </c>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c r="CRJ79"/>
      <c r="CRK79"/>
      <c r="CRL79"/>
      <c r="CRM79"/>
      <c r="CRN79"/>
      <c r="CRO79"/>
      <c r="CRP79"/>
      <c r="CRQ79"/>
      <c r="CRR79"/>
      <c r="CRS79"/>
      <c r="CRT79"/>
      <c r="CRU79"/>
      <c r="CRV79"/>
      <c r="CRW79"/>
      <c r="CRX79"/>
      <c r="CRY79"/>
      <c r="CRZ79"/>
      <c r="CSA79"/>
    </row>
    <row r="80" spans="2:2523" s="28" customFormat="1" ht="18" hidden="1" customHeight="1" x14ac:dyDescent="0.25">
      <c r="B80" s="17"/>
      <c r="C80" s="17"/>
      <c r="D80" s="17"/>
      <c r="E80" s="17"/>
      <c r="F80" s="17"/>
      <c r="G80" s="17"/>
      <c r="H80" s="17"/>
      <c r="I80" s="17"/>
      <c r="J80" s="17" t="s">
        <v>20</v>
      </c>
      <c r="K80" s="17" t="s">
        <v>14</v>
      </c>
      <c r="L80" s="17"/>
      <c r="M80" s="17"/>
      <c r="N80" s="17"/>
      <c r="O80" s="17"/>
      <c r="P80" s="17"/>
      <c r="Q80" s="13"/>
      <c r="R80" s="17" t="s">
        <v>20</v>
      </c>
      <c r="S80" s="17" t="s">
        <v>14</v>
      </c>
      <c r="T80" s="17"/>
      <c r="U80" s="17"/>
      <c r="V80" s="13"/>
      <c r="W80" s="17" t="s">
        <v>20</v>
      </c>
      <c r="X80" s="17" t="s">
        <v>14</v>
      </c>
      <c r="Y80" s="16">
        <f t="shared" si="15"/>
        <v>0</v>
      </c>
      <c r="Z80" s="16">
        <f t="shared" si="15"/>
        <v>0</v>
      </c>
      <c r="AA80" s="16">
        <f t="shared" si="15"/>
        <v>0</v>
      </c>
      <c r="AB80" s="16">
        <f t="shared" si="15"/>
        <v>0</v>
      </c>
      <c r="AC80" s="16">
        <f t="shared" si="15"/>
        <v>0</v>
      </c>
      <c r="AD80" s="17"/>
      <c r="AE80" s="32">
        <f t="shared" si="16"/>
        <v>15207</v>
      </c>
      <c r="AF80" s="32">
        <f t="shared" si="16"/>
        <v>15207</v>
      </c>
      <c r="AG80" s="32">
        <f t="shared" si="16"/>
        <v>15207</v>
      </c>
      <c r="AH80" s="32">
        <f t="shared" si="16"/>
        <v>15207</v>
      </c>
      <c r="AI80" s="32">
        <f t="shared" si="16"/>
        <v>15207</v>
      </c>
      <c r="AJ80" s="32">
        <f t="shared" si="16"/>
        <v>15207</v>
      </c>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row>
    <row r="81" spans="2:2523" s="28" customFormat="1" ht="18" hidden="1" customHeight="1" x14ac:dyDescent="0.25">
      <c r="B81" s="17"/>
      <c r="C81" s="17"/>
      <c r="D81" s="17"/>
      <c r="E81" s="17"/>
      <c r="F81" s="17"/>
      <c r="G81" s="17"/>
      <c r="H81" s="17"/>
      <c r="I81" s="17"/>
      <c r="J81" s="17" t="s">
        <v>20</v>
      </c>
      <c r="K81" s="17" t="s">
        <v>16</v>
      </c>
      <c r="L81" s="17"/>
      <c r="M81" s="17"/>
      <c r="N81" s="17"/>
      <c r="O81" s="17"/>
      <c r="P81" s="17"/>
      <c r="Q81" s="13"/>
      <c r="R81" s="17" t="s">
        <v>20</v>
      </c>
      <c r="S81" s="17" t="s">
        <v>16</v>
      </c>
      <c r="T81" s="17"/>
      <c r="U81" s="17"/>
      <c r="V81" s="13"/>
      <c r="W81" s="17" t="s">
        <v>20</v>
      </c>
      <c r="X81" s="17" t="s">
        <v>16</v>
      </c>
      <c r="Y81" s="16">
        <f t="shared" si="15"/>
        <v>0</v>
      </c>
      <c r="Z81" s="16">
        <f t="shared" si="15"/>
        <v>0</v>
      </c>
      <c r="AA81" s="16">
        <f t="shared" si="15"/>
        <v>0</v>
      </c>
      <c r="AB81" s="16">
        <f t="shared" si="15"/>
        <v>0</v>
      </c>
      <c r="AC81" s="16">
        <f t="shared" si="15"/>
        <v>0</v>
      </c>
      <c r="AD81" s="17"/>
      <c r="AE81" s="32">
        <f t="shared" si="16"/>
        <v>27255</v>
      </c>
      <c r="AF81" s="32">
        <f t="shared" si="16"/>
        <v>27255</v>
      </c>
      <c r="AG81" s="32">
        <f t="shared" si="16"/>
        <v>27255</v>
      </c>
      <c r="AH81" s="32">
        <f t="shared" si="16"/>
        <v>27255</v>
      </c>
      <c r="AI81" s="32">
        <f t="shared" si="16"/>
        <v>27255</v>
      </c>
      <c r="AJ81" s="32">
        <f t="shared" si="16"/>
        <v>27255</v>
      </c>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c r="CRV81"/>
      <c r="CRW81"/>
      <c r="CRX81"/>
      <c r="CRY81"/>
      <c r="CRZ81"/>
      <c r="CSA81"/>
    </row>
    <row r="82" spans="2:2523" s="28" customFormat="1" ht="18" hidden="1" customHeight="1" x14ac:dyDescent="0.25">
      <c r="B82" s="17"/>
      <c r="C82" s="17"/>
      <c r="D82" s="17"/>
      <c r="E82" s="17"/>
      <c r="F82" s="17"/>
      <c r="G82" s="17"/>
      <c r="H82" s="17"/>
      <c r="I82" s="17"/>
      <c r="J82" s="17" t="s">
        <v>23</v>
      </c>
      <c r="K82" s="17" t="s">
        <v>14</v>
      </c>
      <c r="L82" s="17"/>
      <c r="M82" s="17"/>
      <c r="N82" s="17"/>
      <c r="O82" s="17"/>
      <c r="P82" s="17"/>
      <c r="Q82" s="13"/>
      <c r="R82" s="17" t="s">
        <v>23</v>
      </c>
      <c r="S82" s="17" t="s">
        <v>14</v>
      </c>
      <c r="T82" s="17"/>
      <c r="U82" s="17"/>
      <c r="V82" s="13"/>
      <c r="W82" s="17" t="s">
        <v>23</v>
      </c>
      <c r="X82" s="17" t="s">
        <v>14</v>
      </c>
      <c r="Y82" s="16">
        <f t="shared" si="15"/>
        <v>0</v>
      </c>
      <c r="Z82" s="16">
        <f t="shared" si="15"/>
        <v>0</v>
      </c>
      <c r="AA82" s="16">
        <f t="shared" si="15"/>
        <v>0</v>
      </c>
      <c r="AB82" s="16">
        <f t="shared" si="15"/>
        <v>0</v>
      </c>
      <c r="AC82" s="16">
        <f t="shared" si="15"/>
        <v>0</v>
      </c>
      <c r="AD82" s="17"/>
      <c r="AE82" s="32">
        <f t="shared" si="16"/>
        <v>15594</v>
      </c>
      <c r="AF82" s="32">
        <f t="shared" si="16"/>
        <v>15594</v>
      </c>
      <c r="AG82" s="32">
        <f t="shared" si="16"/>
        <v>15594</v>
      </c>
      <c r="AH82" s="32">
        <f t="shared" si="16"/>
        <v>15594</v>
      </c>
      <c r="AI82" s="32">
        <f t="shared" si="16"/>
        <v>15594</v>
      </c>
      <c r="AJ82" s="32">
        <f t="shared" si="16"/>
        <v>15594</v>
      </c>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c r="CRV82"/>
      <c r="CRW82"/>
      <c r="CRX82"/>
      <c r="CRY82"/>
      <c r="CRZ82"/>
      <c r="CSA82"/>
    </row>
    <row r="83" spans="2:2523" s="28" customFormat="1" ht="18" hidden="1" customHeight="1" x14ac:dyDescent="0.25">
      <c r="B83" s="17"/>
      <c r="C83" s="17"/>
      <c r="D83" s="17"/>
      <c r="E83" s="17"/>
      <c r="F83" s="17"/>
      <c r="G83" s="17"/>
      <c r="H83" s="17"/>
      <c r="I83" s="17"/>
      <c r="J83" s="17" t="s">
        <v>23</v>
      </c>
      <c r="K83" s="17" t="s">
        <v>16</v>
      </c>
      <c r="L83" s="17"/>
      <c r="M83" s="17"/>
      <c r="N83" s="17"/>
      <c r="O83" s="17"/>
      <c r="P83" s="17"/>
      <c r="Q83" s="13"/>
      <c r="R83" s="17" t="s">
        <v>23</v>
      </c>
      <c r="S83" s="17" t="s">
        <v>16</v>
      </c>
      <c r="T83" s="17"/>
      <c r="U83" s="17"/>
      <c r="V83" s="13"/>
      <c r="W83" s="17" t="s">
        <v>23</v>
      </c>
      <c r="X83" s="17" t="s">
        <v>16</v>
      </c>
      <c r="Y83" s="16">
        <f t="shared" si="15"/>
        <v>0</v>
      </c>
      <c r="Z83" s="16">
        <f t="shared" si="15"/>
        <v>0</v>
      </c>
      <c r="AA83" s="16">
        <f t="shared" si="15"/>
        <v>0</v>
      </c>
      <c r="AB83" s="16">
        <f t="shared" si="15"/>
        <v>0</v>
      </c>
      <c r="AC83" s="16">
        <f t="shared" si="15"/>
        <v>0</v>
      </c>
      <c r="AD83" s="17"/>
      <c r="AE83" s="32">
        <f t="shared" si="16"/>
        <v>27837</v>
      </c>
      <c r="AF83" s="32">
        <f t="shared" si="16"/>
        <v>27837</v>
      </c>
      <c r="AG83" s="32">
        <f t="shared" si="16"/>
        <v>27837</v>
      </c>
      <c r="AH83" s="32">
        <f t="shared" si="16"/>
        <v>27837</v>
      </c>
      <c r="AI83" s="32">
        <f t="shared" si="16"/>
        <v>27837</v>
      </c>
      <c r="AJ83" s="32">
        <f t="shared" si="16"/>
        <v>27837</v>
      </c>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c r="CRE83"/>
      <c r="CRF83"/>
      <c r="CRG83"/>
      <c r="CRH83"/>
      <c r="CRI83"/>
      <c r="CRJ83"/>
      <c r="CRK83"/>
      <c r="CRL83"/>
      <c r="CRM83"/>
      <c r="CRN83"/>
      <c r="CRO83"/>
      <c r="CRP83"/>
      <c r="CRQ83"/>
      <c r="CRR83"/>
      <c r="CRS83"/>
      <c r="CRT83"/>
      <c r="CRU83"/>
      <c r="CRV83"/>
      <c r="CRW83"/>
      <c r="CRX83"/>
      <c r="CRY83"/>
      <c r="CRZ83"/>
      <c r="CSA83"/>
    </row>
    <row r="84" spans="2:2523" s="28" customFormat="1" ht="18" hidden="1" customHeight="1" x14ac:dyDescent="0.25">
      <c r="B84" s="17"/>
      <c r="C84" s="17"/>
      <c r="D84" s="17"/>
      <c r="E84" s="17"/>
      <c r="F84" s="17"/>
      <c r="G84" s="17"/>
      <c r="H84" s="17"/>
      <c r="I84" s="17"/>
      <c r="J84" s="17"/>
      <c r="K84" s="17"/>
      <c r="L84" s="17"/>
      <c r="M84" s="17"/>
      <c r="N84" s="17"/>
      <c r="O84" s="17"/>
      <c r="P84" s="17"/>
      <c r="Q84" s="13"/>
      <c r="R84" s="17" t="s">
        <v>26</v>
      </c>
      <c r="S84" s="17" t="s">
        <v>14</v>
      </c>
      <c r="T84" s="17"/>
      <c r="U84" s="17"/>
      <c r="V84" s="13"/>
      <c r="W84" s="17" t="s">
        <v>26</v>
      </c>
      <c r="X84" s="17" t="s">
        <v>14</v>
      </c>
      <c r="Y84" s="16">
        <f t="shared" si="15"/>
        <v>0</v>
      </c>
      <c r="Z84" s="16">
        <f t="shared" si="15"/>
        <v>0</v>
      </c>
      <c r="AA84" s="16">
        <f t="shared" si="15"/>
        <v>0</v>
      </c>
      <c r="AB84" s="16">
        <f t="shared" si="15"/>
        <v>0</v>
      </c>
      <c r="AC84" s="16">
        <f t="shared" si="15"/>
        <v>0</v>
      </c>
      <c r="AD84" s="17"/>
      <c r="AE84" s="32">
        <f t="shared" si="16"/>
        <v>15948</v>
      </c>
      <c r="AF84" s="32">
        <f t="shared" si="16"/>
        <v>15948</v>
      </c>
      <c r="AG84" s="32">
        <f t="shared" si="16"/>
        <v>15948</v>
      </c>
      <c r="AH84" s="32">
        <f t="shared" si="16"/>
        <v>15948</v>
      </c>
      <c r="AI84" s="32">
        <f t="shared" si="16"/>
        <v>15948</v>
      </c>
      <c r="AJ84" s="32">
        <f t="shared" si="16"/>
        <v>15948</v>
      </c>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c r="CRE84"/>
      <c r="CRF84"/>
      <c r="CRG84"/>
      <c r="CRH84"/>
      <c r="CRI84"/>
      <c r="CRJ84"/>
      <c r="CRK84"/>
      <c r="CRL84"/>
      <c r="CRM84"/>
      <c r="CRN84"/>
      <c r="CRO84"/>
      <c r="CRP84"/>
      <c r="CRQ84"/>
      <c r="CRR84"/>
      <c r="CRS84"/>
      <c r="CRT84"/>
      <c r="CRU84"/>
      <c r="CRV84"/>
      <c r="CRW84"/>
      <c r="CRX84"/>
      <c r="CRY84"/>
      <c r="CRZ84"/>
      <c r="CSA84"/>
    </row>
    <row r="85" spans="2:2523" s="28" customFormat="1" ht="18" hidden="1" customHeight="1" x14ac:dyDescent="0.25">
      <c r="B85" s="17"/>
      <c r="C85" s="17"/>
      <c r="D85" s="17"/>
      <c r="E85" s="17"/>
      <c r="F85" s="17"/>
      <c r="G85" s="17"/>
      <c r="H85" s="17"/>
      <c r="I85" s="17"/>
      <c r="J85" s="17"/>
      <c r="K85" s="17"/>
      <c r="L85" s="17"/>
      <c r="M85" s="17"/>
      <c r="N85" s="17"/>
      <c r="O85" s="17"/>
      <c r="P85" s="17"/>
      <c r="Q85" s="13"/>
      <c r="R85" s="17" t="s">
        <v>26</v>
      </c>
      <c r="S85" s="17" t="s">
        <v>16</v>
      </c>
      <c r="T85" s="17"/>
      <c r="U85" s="17"/>
      <c r="V85" s="13"/>
      <c r="W85" s="17" t="s">
        <v>26</v>
      </c>
      <c r="X85" s="17" t="s">
        <v>16</v>
      </c>
      <c r="Y85" s="16">
        <f t="shared" si="15"/>
        <v>0</v>
      </c>
      <c r="Z85" s="16">
        <f t="shared" si="15"/>
        <v>0</v>
      </c>
      <c r="AA85" s="16">
        <f t="shared" si="15"/>
        <v>0</v>
      </c>
      <c r="AB85" s="16">
        <f t="shared" si="15"/>
        <v>0</v>
      </c>
      <c r="AC85" s="16">
        <f t="shared" si="15"/>
        <v>0</v>
      </c>
      <c r="AD85" s="17"/>
      <c r="AE85" s="32">
        <f t="shared" si="16"/>
        <v>28422</v>
      </c>
      <c r="AF85" s="32">
        <f t="shared" si="16"/>
        <v>28422</v>
      </c>
      <c r="AG85" s="32">
        <f t="shared" si="16"/>
        <v>28422</v>
      </c>
      <c r="AH85" s="32">
        <f t="shared" si="16"/>
        <v>28422</v>
      </c>
      <c r="AI85" s="32">
        <f t="shared" si="16"/>
        <v>28422</v>
      </c>
      <c r="AJ85" s="32">
        <f t="shared" si="16"/>
        <v>28422</v>
      </c>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c r="CRE85"/>
      <c r="CRF85"/>
      <c r="CRG85"/>
      <c r="CRH85"/>
      <c r="CRI85"/>
      <c r="CRJ85"/>
      <c r="CRK85"/>
      <c r="CRL85"/>
      <c r="CRM85"/>
      <c r="CRN85"/>
      <c r="CRO85"/>
      <c r="CRP85"/>
      <c r="CRQ85"/>
      <c r="CRR85"/>
      <c r="CRS85"/>
      <c r="CRT85"/>
      <c r="CRU85"/>
      <c r="CRV85"/>
      <c r="CRW85"/>
      <c r="CRX85"/>
      <c r="CRY85"/>
      <c r="CRZ85"/>
      <c r="CSA85"/>
    </row>
    <row r="86" spans="2:2523" s="28" customFormat="1" ht="18" hidden="1" customHeight="1" x14ac:dyDescent="0.25">
      <c r="B86" s="17"/>
      <c r="C86" s="17"/>
      <c r="D86" s="17"/>
      <c r="E86" s="17"/>
      <c r="F86" s="17"/>
      <c r="G86" s="17"/>
      <c r="H86" s="17"/>
      <c r="I86" s="17"/>
      <c r="J86" s="17" t="s">
        <v>25</v>
      </c>
      <c r="K86" s="17" t="s">
        <v>14</v>
      </c>
      <c r="L86" s="17"/>
      <c r="M86" s="17"/>
      <c r="N86" s="17"/>
      <c r="O86" s="17"/>
      <c r="P86" s="17"/>
      <c r="Q86" s="13"/>
      <c r="R86" s="17" t="s">
        <v>25</v>
      </c>
      <c r="S86" s="17" t="s">
        <v>14</v>
      </c>
      <c r="T86" s="17"/>
      <c r="U86" s="17"/>
      <c r="V86" s="13"/>
      <c r="W86" s="17" t="s">
        <v>25</v>
      </c>
      <c r="X86" s="17" t="s">
        <v>14</v>
      </c>
      <c r="Y86" s="16">
        <f t="shared" si="15"/>
        <v>0</v>
      </c>
      <c r="Z86" s="16">
        <f t="shared" si="15"/>
        <v>0</v>
      </c>
      <c r="AA86" s="16">
        <f t="shared" si="15"/>
        <v>0</v>
      </c>
      <c r="AB86" s="16">
        <f t="shared" si="15"/>
        <v>0</v>
      </c>
      <c r="AC86" s="16">
        <f t="shared" si="15"/>
        <v>0</v>
      </c>
      <c r="AD86" s="17"/>
      <c r="AE86" s="32">
        <f t="shared" si="16"/>
        <v>15948</v>
      </c>
      <c r="AF86" s="32">
        <f t="shared" si="16"/>
        <v>15948</v>
      </c>
      <c r="AG86" s="32">
        <f t="shared" si="16"/>
        <v>15948</v>
      </c>
      <c r="AH86" s="32">
        <f t="shared" si="16"/>
        <v>15948</v>
      </c>
      <c r="AI86" s="32">
        <f t="shared" si="16"/>
        <v>15948</v>
      </c>
      <c r="AJ86" s="32">
        <f t="shared" si="16"/>
        <v>15948</v>
      </c>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c r="BQH86"/>
      <c r="BQI86"/>
      <c r="BQJ86"/>
      <c r="BQK86"/>
      <c r="BQL86"/>
      <c r="BQM86"/>
      <c r="BQN86"/>
      <c r="BQO86"/>
      <c r="BQP86"/>
      <c r="BQQ86"/>
      <c r="BQR86"/>
      <c r="BQS86"/>
      <c r="BQT86"/>
      <c r="BQU86"/>
      <c r="BQV86"/>
      <c r="BQW86"/>
      <c r="BQX86"/>
      <c r="BQY86"/>
      <c r="BQZ86"/>
      <c r="BRA86"/>
      <c r="BRB86"/>
      <c r="BRC86"/>
      <c r="BRD86"/>
      <c r="BRE86"/>
      <c r="BRF86"/>
      <c r="BRG86"/>
      <c r="BRH86"/>
      <c r="BRI86"/>
      <c r="BRJ86"/>
      <c r="BRK86"/>
      <c r="BRL86"/>
      <c r="BRM86"/>
      <c r="BRN86"/>
      <c r="BRO86"/>
      <c r="BRP86"/>
      <c r="BRQ86"/>
      <c r="BRR86"/>
      <c r="BRS86"/>
      <c r="BRT86"/>
      <c r="BRU86"/>
      <c r="BRV86"/>
      <c r="BRW86"/>
      <c r="BRX86"/>
      <c r="BRY86"/>
      <c r="BRZ86"/>
      <c r="BSA86"/>
      <c r="BSB86"/>
      <c r="BSC86"/>
      <c r="BSD86"/>
      <c r="BSE86"/>
      <c r="BSF86"/>
      <c r="BSG86"/>
      <c r="BSH86"/>
      <c r="BSI86"/>
      <c r="BSJ86"/>
      <c r="BSK86"/>
      <c r="BSL86"/>
      <c r="BSM86"/>
      <c r="BSN86"/>
      <c r="BSO86"/>
      <c r="BSP86"/>
      <c r="BSQ86"/>
      <c r="BSR86"/>
      <c r="BSS86"/>
      <c r="BST86"/>
      <c r="BSU86"/>
      <c r="BSV86"/>
      <c r="BSW86"/>
      <c r="BSX86"/>
      <c r="BSY86"/>
      <c r="BSZ86"/>
      <c r="BTA86"/>
      <c r="BTB86"/>
      <c r="BTC86"/>
      <c r="BTD86"/>
      <c r="BTE86"/>
      <c r="BTF86"/>
      <c r="BTG86"/>
      <c r="BTH86"/>
      <c r="BTI86"/>
      <c r="BTJ86"/>
      <c r="BTK86"/>
      <c r="BTL86"/>
      <c r="BTM86"/>
      <c r="BTN86"/>
      <c r="BTO86"/>
      <c r="BTP86"/>
      <c r="BTQ86"/>
      <c r="BTR86"/>
      <c r="BTS86"/>
      <c r="BTT86"/>
      <c r="BTU86"/>
      <c r="BTV86"/>
      <c r="BTW86"/>
      <c r="BTX86"/>
      <c r="BTY86"/>
      <c r="BTZ86"/>
      <c r="BUA86"/>
      <c r="BUB86"/>
      <c r="BUC86"/>
      <c r="BUD86"/>
      <c r="BUE86"/>
      <c r="BUF86"/>
      <c r="BUG86"/>
      <c r="BUH86"/>
      <c r="BUI86"/>
      <c r="BUJ86"/>
      <c r="BUK86"/>
      <c r="BUL86"/>
      <c r="BUM86"/>
      <c r="BUN86"/>
      <c r="BUO86"/>
      <c r="BUP86"/>
      <c r="BUQ86"/>
      <c r="BUR86"/>
      <c r="BUS86"/>
      <c r="BUT86"/>
      <c r="BUU86"/>
      <c r="BUV86"/>
      <c r="BUW86"/>
      <c r="BUX86"/>
      <c r="BUY86"/>
      <c r="BUZ86"/>
      <c r="BVA86"/>
      <c r="BVB86"/>
      <c r="BVC86"/>
      <c r="BVD86"/>
      <c r="BVE86"/>
      <c r="BVF86"/>
      <c r="BVG86"/>
      <c r="BVH86"/>
      <c r="BVI86"/>
      <c r="BVJ86"/>
      <c r="BVK86"/>
      <c r="BVL86"/>
      <c r="BVM86"/>
      <c r="BVN86"/>
      <c r="BVO86"/>
      <c r="BVP86"/>
      <c r="BVQ86"/>
      <c r="BVR86"/>
      <c r="BVS86"/>
      <c r="BVT86"/>
      <c r="BVU86"/>
      <c r="BVV86"/>
      <c r="BVW86"/>
      <c r="BVX86"/>
      <c r="BVY86"/>
      <c r="BVZ86"/>
      <c r="BWA86"/>
      <c r="BWB86"/>
      <c r="BWC86"/>
      <c r="BWD86"/>
      <c r="BWE86"/>
      <c r="BWF86"/>
      <c r="BWG86"/>
      <c r="BWH86"/>
      <c r="BWI86"/>
      <c r="BWJ86"/>
      <c r="BWK86"/>
      <c r="BWL86"/>
      <c r="BWM86"/>
      <c r="BWN86"/>
      <c r="BWO86"/>
      <c r="BWP86"/>
      <c r="BWQ86"/>
      <c r="BWR86"/>
      <c r="BWS86"/>
      <c r="BWT86"/>
      <c r="BWU86"/>
      <c r="BWV86"/>
      <c r="BWW86"/>
      <c r="BWX86"/>
      <c r="BWY86"/>
      <c r="BWZ86"/>
      <c r="BXA86"/>
      <c r="BXB86"/>
      <c r="BXC86"/>
      <c r="BXD86"/>
      <c r="BXE86"/>
      <c r="BXF86"/>
      <c r="BXG86"/>
      <c r="BXH86"/>
      <c r="BXI86"/>
      <c r="BXJ86"/>
      <c r="BXK86"/>
      <c r="BXL86"/>
      <c r="BXM86"/>
      <c r="BXN86"/>
      <c r="BXO86"/>
      <c r="BXP86"/>
      <c r="BXQ86"/>
      <c r="BXR86"/>
      <c r="BXS86"/>
      <c r="BXT86"/>
      <c r="BXU86"/>
      <c r="BXV86"/>
      <c r="BXW86"/>
      <c r="BXX86"/>
      <c r="BXY86"/>
      <c r="BXZ86"/>
      <c r="BYA86"/>
      <c r="BYB86"/>
      <c r="BYC86"/>
      <c r="BYD86"/>
      <c r="BYE86"/>
      <c r="BYF86"/>
      <c r="BYG86"/>
      <c r="BYH86"/>
      <c r="BYI86"/>
      <c r="BYJ86"/>
      <c r="BYK86"/>
      <c r="BYL86"/>
      <c r="BYM86"/>
      <c r="BYN86"/>
      <c r="BYO86"/>
      <c r="BYP86"/>
      <c r="BYQ86"/>
      <c r="BYR86"/>
      <c r="BYS86"/>
      <c r="BYT86"/>
      <c r="BYU86"/>
      <c r="BYV86"/>
      <c r="BYW86"/>
      <c r="BYX86"/>
      <c r="BYY86"/>
      <c r="BYZ86"/>
      <c r="BZA86"/>
      <c r="BZB86"/>
      <c r="BZC86"/>
      <c r="BZD86"/>
      <c r="BZE86"/>
      <c r="BZF86"/>
      <c r="BZG86"/>
      <c r="BZH86"/>
      <c r="BZI86"/>
      <c r="BZJ86"/>
      <c r="BZK86"/>
      <c r="BZL86"/>
      <c r="BZM86"/>
      <c r="BZN86"/>
      <c r="BZO86"/>
      <c r="BZP86"/>
      <c r="BZQ86"/>
      <c r="BZR86"/>
      <c r="BZS86"/>
      <c r="BZT86"/>
      <c r="BZU86"/>
      <c r="BZV86"/>
      <c r="BZW86"/>
      <c r="BZX86"/>
      <c r="BZY86"/>
      <c r="BZZ86"/>
      <c r="CAA86"/>
      <c r="CAB86"/>
      <c r="CAC86"/>
      <c r="CAD86"/>
      <c r="CAE86"/>
      <c r="CAF86"/>
      <c r="CAG86"/>
      <c r="CAH86"/>
      <c r="CAI86"/>
      <c r="CAJ86"/>
      <c r="CAK86"/>
      <c r="CAL86"/>
      <c r="CAM86"/>
      <c r="CAN86"/>
      <c r="CAO86"/>
      <c r="CAP86"/>
      <c r="CAQ86"/>
      <c r="CAR86"/>
      <c r="CAS86"/>
      <c r="CAT86"/>
      <c r="CAU86"/>
      <c r="CAV86"/>
      <c r="CAW86"/>
      <c r="CAX86"/>
      <c r="CAY86"/>
      <c r="CAZ86"/>
      <c r="CBA86"/>
      <c r="CBB86"/>
      <c r="CBC86"/>
      <c r="CBD86"/>
      <c r="CBE86"/>
      <c r="CBF86"/>
      <c r="CBG86"/>
      <c r="CBH86"/>
      <c r="CBI86"/>
      <c r="CBJ86"/>
      <c r="CBK86"/>
      <c r="CBL86"/>
      <c r="CBM86"/>
      <c r="CBN86"/>
      <c r="CBO86"/>
      <c r="CBP86"/>
      <c r="CBQ86"/>
      <c r="CBR86"/>
      <c r="CBS86"/>
      <c r="CBT86"/>
      <c r="CBU86"/>
      <c r="CBV86"/>
      <c r="CBW86"/>
      <c r="CBX86"/>
      <c r="CBY86"/>
      <c r="CBZ86"/>
      <c r="CCA86"/>
      <c r="CCB86"/>
      <c r="CCC86"/>
      <c r="CCD86"/>
      <c r="CCE86"/>
      <c r="CCF86"/>
      <c r="CCG86"/>
      <c r="CCH86"/>
      <c r="CCI86"/>
      <c r="CCJ86"/>
      <c r="CCK86"/>
      <c r="CCL86"/>
      <c r="CCM86"/>
      <c r="CCN86"/>
      <c r="CCO86"/>
      <c r="CCP86"/>
      <c r="CCQ86"/>
      <c r="CCR86"/>
      <c r="CCS86"/>
      <c r="CCT86"/>
      <c r="CCU86"/>
      <c r="CCV86"/>
      <c r="CCW86"/>
      <c r="CCX86"/>
      <c r="CCY86"/>
      <c r="CCZ86"/>
      <c r="CDA86"/>
      <c r="CDB86"/>
      <c r="CDC86"/>
      <c r="CDD86"/>
      <c r="CDE86"/>
      <c r="CDF86"/>
      <c r="CDG86"/>
      <c r="CDH86"/>
      <c r="CDI86"/>
      <c r="CDJ86"/>
      <c r="CDK86"/>
      <c r="CDL86"/>
      <c r="CDM86"/>
      <c r="CDN86"/>
      <c r="CDO86"/>
      <c r="CDP86"/>
      <c r="CDQ86"/>
      <c r="CDR86"/>
      <c r="CDS86"/>
      <c r="CDT86"/>
      <c r="CDU86"/>
      <c r="CDV86"/>
      <c r="CDW86"/>
      <c r="CDX86"/>
      <c r="CDY86"/>
      <c r="CDZ86"/>
      <c r="CEA86"/>
      <c r="CEB86"/>
      <c r="CEC86"/>
      <c r="CED86"/>
      <c r="CEE86"/>
      <c r="CEF86"/>
      <c r="CEG86"/>
      <c r="CEH86"/>
      <c r="CEI86"/>
      <c r="CEJ86"/>
      <c r="CEK86"/>
      <c r="CEL86"/>
      <c r="CEM86"/>
      <c r="CEN86"/>
      <c r="CEO86"/>
      <c r="CEP86"/>
      <c r="CEQ86"/>
      <c r="CER86"/>
      <c r="CES86"/>
      <c r="CET86"/>
      <c r="CEU86"/>
      <c r="CEV86"/>
      <c r="CEW86"/>
      <c r="CEX86"/>
      <c r="CEY86"/>
      <c r="CEZ86"/>
      <c r="CFA86"/>
      <c r="CFB86"/>
      <c r="CFC86"/>
      <c r="CFD86"/>
      <c r="CFE86"/>
      <c r="CFF86"/>
      <c r="CFG86"/>
      <c r="CFH86"/>
      <c r="CFI86"/>
      <c r="CFJ86"/>
      <c r="CFK86"/>
      <c r="CFL86"/>
      <c r="CFM86"/>
      <c r="CFN86"/>
      <c r="CFO86"/>
      <c r="CFP86"/>
      <c r="CFQ86"/>
      <c r="CFR86"/>
      <c r="CFS86"/>
      <c r="CFT86"/>
      <c r="CFU86"/>
      <c r="CFV86"/>
      <c r="CFW86"/>
      <c r="CFX86"/>
      <c r="CFY86"/>
      <c r="CFZ86"/>
      <c r="CGA86"/>
      <c r="CGB86"/>
      <c r="CGC86"/>
      <c r="CGD86"/>
      <c r="CGE86"/>
      <c r="CGF86"/>
      <c r="CGG86"/>
      <c r="CGH86"/>
      <c r="CGI86"/>
      <c r="CGJ86"/>
      <c r="CGK86"/>
      <c r="CGL86"/>
      <c r="CGM86"/>
      <c r="CGN86"/>
      <c r="CGO86"/>
      <c r="CGP86"/>
      <c r="CGQ86"/>
      <c r="CGR86"/>
      <c r="CGS86"/>
      <c r="CGT86"/>
      <c r="CGU86"/>
      <c r="CGV86"/>
      <c r="CGW86"/>
      <c r="CGX86"/>
      <c r="CGY86"/>
      <c r="CGZ86"/>
      <c r="CHA86"/>
      <c r="CHB86"/>
      <c r="CHC86"/>
      <c r="CHD86"/>
      <c r="CHE86"/>
      <c r="CHF86"/>
      <c r="CHG86"/>
      <c r="CHH86"/>
      <c r="CHI86"/>
      <c r="CHJ86"/>
      <c r="CHK86"/>
      <c r="CHL86"/>
      <c r="CHM86"/>
      <c r="CHN86"/>
      <c r="CHO86"/>
      <c r="CHP86"/>
      <c r="CHQ86"/>
      <c r="CHR86"/>
      <c r="CHS86"/>
      <c r="CHT86"/>
      <c r="CHU86"/>
      <c r="CHV86"/>
      <c r="CHW86"/>
      <c r="CHX86"/>
      <c r="CHY86"/>
      <c r="CHZ86"/>
      <c r="CIA86"/>
      <c r="CIB86"/>
      <c r="CIC86"/>
      <c r="CID86"/>
      <c r="CIE86"/>
      <c r="CIF86"/>
      <c r="CIG86"/>
      <c r="CIH86"/>
      <c r="CII86"/>
      <c r="CIJ86"/>
      <c r="CIK86"/>
      <c r="CIL86"/>
      <c r="CIM86"/>
      <c r="CIN86"/>
      <c r="CIO86"/>
      <c r="CIP86"/>
      <c r="CIQ86"/>
      <c r="CIR86"/>
      <c r="CIS86"/>
      <c r="CIT86"/>
      <c r="CIU86"/>
      <c r="CIV86"/>
      <c r="CIW86"/>
      <c r="CIX86"/>
      <c r="CIY86"/>
      <c r="CIZ86"/>
      <c r="CJA86"/>
      <c r="CJB86"/>
      <c r="CJC86"/>
      <c r="CJD86"/>
      <c r="CJE86"/>
      <c r="CJF86"/>
      <c r="CJG86"/>
      <c r="CJH86"/>
      <c r="CJI86"/>
      <c r="CJJ86"/>
      <c r="CJK86"/>
      <c r="CJL86"/>
      <c r="CJM86"/>
      <c r="CJN86"/>
      <c r="CJO86"/>
      <c r="CJP86"/>
      <c r="CJQ86"/>
      <c r="CJR86"/>
      <c r="CJS86"/>
      <c r="CJT86"/>
      <c r="CJU86"/>
      <c r="CJV86"/>
      <c r="CJW86"/>
      <c r="CJX86"/>
      <c r="CJY86"/>
      <c r="CJZ86"/>
      <c r="CKA86"/>
      <c r="CKB86"/>
      <c r="CKC86"/>
      <c r="CKD86"/>
      <c r="CKE86"/>
      <c r="CKF86"/>
      <c r="CKG86"/>
      <c r="CKH86"/>
      <c r="CKI86"/>
      <c r="CKJ86"/>
      <c r="CKK86"/>
      <c r="CKL86"/>
      <c r="CKM86"/>
      <c r="CKN86"/>
      <c r="CKO86"/>
      <c r="CKP86"/>
      <c r="CKQ86"/>
      <c r="CKR86"/>
      <c r="CKS86"/>
      <c r="CKT86"/>
      <c r="CKU86"/>
      <c r="CKV86"/>
      <c r="CKW86"/>
      <c r="CKX86"/>
      <c r="CKY86"/>
      <c r="CKZ86"/>
      <c r="CLA86"/>
      <c r="CLB86"/>
      <c r="CLC86"/>
      <c r="CLD86"/>
      <c r="CLE86"/>
      <c r="CLF86"/>
      <c r="CLG86"/>
      <c r="CLH86"/>
      <c r="CLI86"/>
      <c r="CLJ86"/>
      <c r="CLK86"/>
      <c r="CLL86"/>
      <c r="CLM86"/>
      <c r="CLN86"/>
      <c r="CLO86"/>
      <c r="CLP86"/>
      <c r="CLQ86"/>
      <c r="CLR86"/>
      <c r="CLS86"/>
      <c r="CLT86"/>
      <c r="CLU86"/>
      <c r="CLV86"/>
      <c r="CLW86"/>
      <c r="CLX86"/>
      <c r="CLY86"/>
      <c r="CLZ86"/>
      <c r="CMA86"/>
      <c r="CMB86"/>
      <c r="CMC86"/>
      <c r="CMD86"/>
      <c r="CME86"/>
      <c r="CMF86"/>
      <c r="CMG86"/>
      <c r="CMH86"/>
      <c r="CMI86"/>
      <c r="CMJ86"/>
      <c r="CMK86"/>
      <c r="CML86"/>
      <c r="CMM86"/>
      <c r="CMN86"/>
      <c r="CMO86"/>
      <c r="CMP86"/>
      <c r="CMQ86"/>
      <c r="CMR86"/>
      <c r="CMS86"/>
      <c r="CMT86"/>
      <c r="CMU86"/>
      <c r="CMV86"/>
      <c r="CMW86"/>
      <c r="CMX86"/>
      <c r="CMY86"/>
      <c r="CMZ86"/>
      <c r="CNA86"/>
      <c r="CNB86"/>
      <c r="CNC86"/>
      <c r="CND86"/>
      <c r="CNE86"/>
      <c r="CNF86"/>
      <c r="CNG86"/>
      <c r="CNH86"/>
      <c r="CNI86"/>
      <c r="CNJ86"/>
      <c r="CNK86"/>
      <c r="CNL86"/>
      <c r="CNM86"/>
      <c r="CNN86"/>
      <c r="CNO86"/>
      <c r="CNP86"/>
      <c r="CNQ86"/>
      <c r="CNR86"/>
      <c r="CNS86"/>
      <c r="CNT86"/>
      <c r="CNU86"/>
      <c r="CNV86"/>
      <c r="CNW86"/>
      <c r="CNX86"/>
      <c r="CNY86"/>
      <c r="CNZ86"/>
      <c r="COA86"/>
      <c r="COB86"/>
      <c r="COC86"/>
      <c r="COD86"/>
      <c r="COE86"/>
      <c r="COF86"/>
      <c r="COG86"/>
      <c r="COH86"/>
      <c r="COI86"/>
      <c r="COJ86"/>
      <c r="COK86"/>
      <c r="COL86"/>
      <c r="COM86"/>
      <c r="CON86"/>
      <c r="COO86"/>
      <c r="COP86"/>
      <c r="COQ86"/>
      <c r="COR86"/>
      <c r="COS86"/>
      <c r="COT86"/>
      <c r="COU86"/>
      <c r="COV86"/>
      <c r="COW86"/>
      <c r="COX86"/>
      <c r="COY86"/>
      <c r="COZ86"/>
      <c r="CPA86"/>
      <c r="CPB86"/>
      <c r="CPC86"/>
      <c r="CPD86"/>
      <c r="CPE86"/>
      <c r="CPF86"/>
      <c r="CPG86"/>
      <c r="CPH86"/>
      <c r="CPI86"/>
      <c r="CPJ86"/>
      <c r="CPK86"/>
      <c r="CPL86"/>
      <c r="CPM86"/>
      <c r="CPN86"/>
      <c r="CPO86"/>
      <c r="CPP86"/>
      <c r="CPQ86"/>
      <c r="CPR86"/>
      <c r="CPS86"/>
      <c r="CPT86"/>
      <c r="CPU86"/>
      <c r="CPV86"/>
      <c r="CPW86"/>
      <c r="CPX86"/>
      <c r="CPY86"/>
      <c r="CPZ86"/>
      <c r="CQA86"/>
      <c r="CQB86"/>
      <c r="CQC86"/>
      <c r="CQD86"/>
      <c r="CQE86"/>
      <c r="CQF86"/>
      <c r="CQG86"/>
      <c r="CQH86"/>
      <c r="CQI86"/>
      <c r="CQJ86"/>
      <c r="CQK86"/>
      <c r="CQL86"/>
      <c r="CQM86"/>
      <c r="CQN86"/>
      <c r="CQO86"/>
      <c r="CQP86"/>
      <c r="CQQ86"/>
      <c r="CQR86"/>
      <c r="CQS86"/>
      <c r="CQT86"/>
      <c r="CQU86"/>
      <c r="CQV86"/>
      <c r="CQW86"/>
      <c r="CQX86"/>
      <c r="CQY86"/>
      <c r="CQZ86"/>
      <c r="CRA86"/>
      <c r="CRB86"/>
      <c r="CRC86"/>
      <c r="CRD86"/>
      <c r="CRE86"/>
      <c r="CRF86"/>
      <c r="CRG86"/>
      <c r="CRH86"/>
      <c r="CRI86"/>
      <c r="CRJ86"/>
      <c r="CRK86"/>
      <c r="CRL86"/>
      <c r="CRM86"/>
      <c r="CRN86"/>
      <c r="CRO86"/>
      <c r="CRP86"/>
      <c r="CRQ86"/>
      <c r="CRR86"/>
      <c r="CRS86"/>
      <c r="CRT86"/>
      <c r="CRU86"/>
      <c r="CRV86"/>
      <c r="CRW86"/>
      <c r="CRX86"/>
      <c r="CRY86"/>
      <c r="CRZ86"/>
      <c r="CSA86"/>
    </row>
    <row r="87" spans="2:2523" s="28" customFormat="1" ht="18" hidden="1" customHeight="1" x14ac:dyDescent="0.25">
      <c r="B87" s="17"/>
      <c r="C87" s="17"/>
      <c r="D87" s="17"/>
      <c r="E87" s="17"/>
      <c r="F87" s="17"/>
      <c r="G87" s="17"/>
      <c r="H87" s="17"/>
      <c r="I87" s="17"/>
      <c r="J87" s="17" t="s">
        <v>25</v>
      </c>
      <c r="K87" s="17" t="s">
        <v>16</v>
      </c>
      <c r="L87" s="17"/>
      <c r="M87" s="17"/>
      <c r="N87" s="17"/>
      <c r="O87" s="17"/>
      <c r="P87" s="17"/>
      <c r="Q87" s="13"/>
      <c r="R87" s="17" t="s">
        <v>25</v>
      </c>
      <c r="S87" s="17" t="s">
        <v>16</v>
      </c>
      <c r="T87" s="17"/>
      <c r="U87" s="17"/>
      <c r="V87" s="13"/>
      <c r="W87" s="17" t="s">
        <v>25</v>
      </c>
      <c r="X87" s="17" t="s">
        <v>16</v>
      </c>
      <c r="Y87" s="16">
        <f t="shared" si="15"/>
        <v>0</v>
      </c>
      <c r="Z87" s="16">
        <f t="shared" si="15"/>
        <v>0</v>
      </c>
      <c r="AA87" s="16">
        <f t="shared" si="15"/>
        <v>0</v>
      </c>
      <c r="AB87" s="16">
        <f t="shared" si="15"/>
        <v>0</v>
      </c>
      <c r="AC87" s="16">
        <f t="shared" si="15"/>
        <v>0</v>
      </c>
      <c r="AD87" s="17"/>
      <c r="AE87" s="32">
        <f t="shared" si="16"/>
        <v>28422</v>
      </c>
      <c r="AF87" s="32">
        <f t="shared" si="16"/>
        <v>28422</v>
      </c>
      <c r="AG87" s="32">
        <f t="shared" si="16"/>
        <v>28422</v>
      </c>
      <c r="AH87" s="32">
        <f t="shared" si="16"/>
        <v>28422</v>
      </c>
      <c r="AI87" s="32">
        <f t="shared" si="16"/>
        <v>28422</v>
      </c>
      <c r="AJ87" s="32">
        <f t="shared" si="16"/>
        <v>28422</v>
      </c>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c r="BBW87"/>
      <c r="BBX87"/>
      <c r="BBY87"/>
      <c r="BBZ87"/>
      <c r="BCA87"/>
      <c r="BCB87"/>
      <c r="BCC87"/>
      <c r="BCD87"/>
      <c r="BCE87"/>
      <c r="BCF87"/>
      <c r="BCG87"/>
      <c r="BCH87"/>
      <c r="BCI87"/>
      <c r="BCJ87"/>
      <c r="BCK87"/>
      <c r="BCL87"/>
      <c r="BCM87"/>
      <c r="BCN87"/>
      <c r="BCO87"/>
      <c r="BCP87"/>
      <c r="BCQ87"/>
      <c r="BCR87"/>
      <c r="BCS87"/>
      <c r="BCT87"/>
      <c r="BCU87"/>
      <c r="BCV87"/>
      <c r="BCW87"/>
      <c r="BCX87"/>
      <c r="BCY87"/>
      <c r="BCZ87"/>
      <c r="BDA87"/>
      <c r="BDB87"/>
      <c r="BDC87"/>
      <c r="BDD87"/>
      <c r="BDE87"/>
      <c r="BDF87"/>
      <c r="BDG87"/>
      <c r="BDH87"/>
      <c r="BDI87"/>
      <c r="BDJ87"/>
      <c r="BDK87"/>
      <c r="BDL87"/>
      <c r="BDM87"/>
      <c r="BDN87"/>
      <c r="BDO87"/>
      <c r="BDP87"/>
      <c r="BDQ87"/>
      <c r="BDR87"/>
      <c r="BDS87"/>
      <c r="BDT87"/>
      <c r="BDU87"/>
      <c r="BDV87"/>
      <c r="BDW87"/>
      <c r="BDX87"/>
      <c r="BDY87"/>
      <c r="BDZ87"/>
      <c r="BEA87"/>
      <c r="BEB87"/>
      <c r="BEC87"/>
      <c r="BED87"/>
      <c r="BEE87"/>
      <c r="BEF87"/>
      <c r="BEG87"/>
      <c r="BEH87"/>
      <c r="BEI87"/>
      <c r="BEJ87"/>
      <c r="BEK87"/>
      <c r="BEL87"/>
      <c r="BEM87"/>
      <c r="BEN87"/>
      <c r="BEO87"/>
      <c r="BEP87"/>
      <c r="BEQ87"/>
      <c r="BER87"/>
      <c r="BES87"/>
      <c r="BET87"/>
      <c r="BEU87"/>
      <c r="BEV87"/>
      <c r="BEW87"/>
      <c r="BEX87"/>
      <c r="BEY87"/>
      <c r="BEZ87"/>
      <c r="BFA87"/>
      <c r="BFB87"/>
      <c r="BFC87"/>
      <c r="BFD87"/>
      <c r="BFE87"/>
      <c r="BFF87"/>
      <c r="BFG87"/>
      <c r="BFH87"/>
      <c r="BFI87"/>
      <c r="BFJ87"/>
      <c r="BFK87"/>
      <c r="BFL87"/>
      <c r="BFM87"/>
      <c r="BFN87"/>
      <c r="BFO87"/>
      <c r="BFP87"/>
      <c r="BFQ87"/>
      <c r="BFR87"/>
      <c r="BFS87"/>
      <c r="BFT87"/>
      <c r="BFU87"/>
      <c r="BFV87"/>
      <c r="BFW87"/>
      <c r="BFX87"/>
      <c r="BFY87"/>
      <c r="BFZ87"/>
      <c r="BGA87"/>
      <c r="BGB87"/>
      <c r="BGC87"/>
      <c r="BGD87"/>
      <c r="BGE87"/>
      <c r="BGF87"/>
      <c r="BGG87"/>
      <c r="BGH87"/>
      <c r="BGI87"/>
      <c r="BGJ87"/>
      <c r="BGK87"/>
      <c r="BGL87"/>
      <c r="BGM87"/>
      <c r="BGN87"/>
      <c r="BGO87"/>
      <c r="BGP87"/>
      <c r="BGQ87"/>
      <c r="BGR87"/>
      <c r="BGS87"/>
      <c r="BGT87"/>
      <c r="BGU87"/>
      <c r="BGV87"/>
      <c r="BGW87"/>
      <c r="BGX87"/>
      <c r="BGY87"/>
      <c r="BGZ87"/>
      <c r="BHA87"/>
      <c r="BHB87"/>
      <c r="BHC87"/>
      <c r="BHD87"/>
      <c r="BHE87"/>
      <c r="BHF87"/>
      <c r="BHG87"/>
      <c r="BHH87"/>
      <c r="BHI87"/>
      <c r="BHJ87"/>
      <c r="BHK87"/>
      <c r="BHL87"/>
      <c r="BHM87"/>
      <c r="BHN87"/>
      <c r="BHO87"/>
      <c r="BHP87"/>
      <c r="BHQ87"/>
      <c r="BHR87"/>
      <c r="BHS87"/>
      <c r="BHT87"/>
      <c r="BHU87"/>
      <c r="BHV87"/>
      <c r="BHW87"/>
      <c r="BHX87"/>
      <c r="BHY87"/>
      <c r="BHZ87"/>
      <c r="BIA87"/>
      <c r="BIB87"/>
      <c r="BIC87"/>
      <c r="BID87"/>
      <c r="BIE87"/>
      <c r="BIF87"/>
      <c r="BIG87"/>
      <c r="BIH87"/>
      <c r="BII87"/>
      <c r="BIJ87"/>
      <c r="BIK87"/>
      <c r="BIL87"/>
      <c r="BIM87"/>
      <c r="BIN87"/>
      <c r="BIO87"/>
      <c r="BIP87"/>
      <c r="BIQ87"/>
      <c r="BIR87"/>
      <c r="BIS87"/>
      <c r="BIT87"/>
      <c r="BIU87"/>
      <c r="BIV87"/>
      <c r="BIW87"/>
      <c r="BIX87"/>
      <c r="BIY87"/>
      <c r="BIZ87"/>
      <c r="BJA87"/>
      <c r="BJB87"/>
      <c r="BJC87"/>
      <c r="BJD87"/>
      <c r="BJE87"/>
      <c r="BJF87"/>
      <c r="BJG87"/>
      <c r="BJH87"/>
      <c r="BJI87"/>
      <c r="BJJ87"/>
      <c r="BJK87"/>
      <c r="BJL87"/>
      <c r="BJM87"/>
      <c r="BJN87"/>
      <c r="BJO87"/>
      <c r="BJP87"/>
      <c r="BJQ87"/>
      <c r="BJR87"/>
      <c r="BJS87"/>
      <c r="BJT87"/>
      <c r="BJU87"/>
      <c r="BJV87"/>
      <c r="BJW87"/>
      <c r="BJX87"/>
      <c r="BJY87"/>
      <c r="BJZ87"/>
      <c r="BKA87"/>
      <c r="BKB87"/>
      <c r="BKC87"/>
      <c r="BKD87"/>
      <c r="BKE87"/>
      <c r="BKF87"/>
      <c r="BKG87"/>
      <c r="BKH87"/>
      <c r="BKI87"/>
      <c r="BKJ87"/>
      <c r="BKK87"/>
      <c r="BKL87"/>
      <c r="BKM87"/>
      <c r="BKN87"/>
      <c r="BKO87"/>
      <c r="BKP87"/>
      <c r="BKQ87"/>
      <c r="BKR87"/>
      <c r="BKS87"/>
      <c r="BKT87"/>
      <c r="BKU87"/>
      <c r="BKV87"/>
      <c r="BKW87"/>
      <c r="BKX87"/>
      <c r="BKY87"/>
      <c r="BKZ87"/>
      <c r="BLA87"/>
      <c r="BLB87"/>
      <c r="BLC87"/>
      <c r="BLD87"/>
      <c r="BLE87"/>
      <c r="BLF87"/>
      <c r="BLG87"/>
      <c r="BLH87"/>
      <c r="BLI87"/>
      <c r="BLJ87"/>
      <c r="BLK87"/>
      <c r="BLL87"/>
      <c r="BLM87"/>
      <c r="BLN87"/>
      <c r="BLO87"/>
      <c r="BLP87"/>
      <c r="BLQ87"/>
      <c r="BLR87"/>
      <c r="BLS87"/>
      <c r="BLT87"/>
      <c r="BLU87"/>
      <c r="BLV87"/>
      <c r="BLW87"/>
      <c r="BLX87"/>
      <c r="BLY87"/>
      <c r="BLZ87"/>
      <c r="BMA87"/>
      <c r="BMB87"/>
      <c r="BMC87"/>
      <c r="BMD87"/>
      <c r="BME87"/>
      <c r="BMF87"/>
      <c r="BMG87"/>
      <c r="BMH87"/>
      <c r="BMI87"/>
      <c r="BMJ87"/>
      <c r="BMK87"/>
      <c r="BML87"/>
      <c r="BMM87"/>
      <c r="BMN87"/>
      <c r="BMO87"/>
      <c r="BMP87"/>
      <c r="BMQ87"/>
      <c r="BMR87"/>
      <c r="BMS87"/>
      <c r="BMT87"/>
      <c r="BMU87"/>
      <c r="BMV87"/>
      <c r="BMW87"/>
      <c r="BMX87"/>
      <c r="BMY87"/>
      <c r="BMZ87"/>
      <c r="BNA87"/>
      <c r="BNB87"/>
      <c r="BNC87"/>
      <c r="BND87"/>
      <c r="BNE87"/>
      <c r="BNF87"/>
      <c r="BNG87"/>
      <c r="BNH87"/>
      <c r="BNI87"/>
      <c r="BNJ87"/>
      <c r="BNK87"/>
      <c r="BNL87"/>
      <c r="BNM87"/>
      <c r="BNN87"/>
      <c r="BNO87"/>
      <c r="BNP87"/>
      <c r="BNQ87"/>
      <c r="BNR87"/>
      <c r="BNS87"/>
      <c r="BNT87"/>
      <c r="BNU87"/>
      <c r="BNV87"/>
      <c r="BNW87"/>
      <c r="BNX87"/>
      <c r="BNY87"/>
      <c r="BNZ87"/>
      <c r="BOA87"/>
      <c r="BOB87"/>
      <c r="BOC87"/>
      <c r="BOD87"/>
      <c r="BOE87"/>
      <c r="BOF87"/>
      <c r="BOG87"/>
      <c r="BOH87"/>
      <c r="BOI87"/>
      <c r="BOJ87"/>
      <c r="BOK87"/>
      <c r="BOL87"/>
      <c r="BOM87"/>
      <c r="BON87"/>
      <c r="BOO87"/>
      <c r="BOP87"/>
      <c r="BOQ87"/>
      <c r="BOR87"/>
      <c r="BOS87"/>
      <c r="BOT87"/>
      <c r="BOU87"/>
      <c r="BOV87"/>
      <c r="BOW87"/>
      <c r="BOX87"/>
      <c r="BOY87"/>
      <c r="BOZ87"/>
      <c r="BPA87"/>
      <c r="BPB87"/>
      <c r="BPC87"/>
      <c r="BPD87"/>
      <c r="BPE87"/>
      <c r="BPF87"/>
      <c r="BPG87"/>
      <c r="BPH87"/>
      <c r="BPI87"/>
      <c r="BPJ87"/>
      <c r="BPK87"/>
      <c r="BPL87"/>
      <c r="BPM87"/>
      <c r="BPN87"/>
      <c r="BPO87"/>
      <c r="BPP87"/>
      <c r="BPQ87"/>
      <c r="BPR87"/>
      <c r="BPS87"/>
      <c r="BPT87"/>
      <c r="BPU87"/>
      <c r="BPV87"/>
      <c r="BPW87"/>
      <c r="BPX87"/>
      <c r="BPY87"/>
      <c r="BPZ87"/>
      <c r="BQA87"/>
      <c r="BQB87"/>
      <c r="BQC87"/>
      <c r="BQD87"/>
      <c r="BQE87"/>
      <c r="BQF87"/>
      <c r="BQG87"/>
      <c r="BQH87"/>
      <c r="BQI87"/>
      <c r="BQJ87"/>
      <c r="BQK87"/>
      <c r="BQL87"/>
      <c r="BQM87"/>
      <c r="BQN87"/>
      <c r="BQO87"/>
      <c r="BQP87"/>
      <c r="BQQ87"/>
      <c r="BQR87"/>
      <c r="BQS87"/>
      <c r="BQT87"/>
      <c r="BQU87"/>
      <c r="BQV87"/>
      <c r="BQW87"/>
      <c r="BQX87"/>
      <c r="BQY87"/>
      <c r="BQZ87"/>
      <c r="BRA87"/>
      <c r="BRB87"/>
      <c r="BRC87"/>
      <c r="BRD87"/>
      <c r="BRE87"/>
      <c r="BRF87"/>
      <c r="BRG87"/>
      <c r="BRH87"/>
      <c r="BRI87"/>
      <c r="BRJ87"/>
      <c r="BRK87"/>
      <c r="BRL87"/>
      <c r="BRM87"/>
      <c r="BRN87"/>
      <c r="BRO87"/>
      <c r="BRP87"/>
      <c r="BRQ87"/>
      <c r="BRR87"/>
      <c r="BRS87"/>
      <c r="BRT87"/>
      <c r="BRU87"/>
      <c r="BRV87"/>
      <c r="BRW87"/>
      <c r="BRX87"/>
      <c r="BRY87"/>
      <c r="BRZ87"/>
      <c r="BSA87"/>
      <c r="BSB87"/>
      <c r="BSC87"/>
      <c r="BSD87"/>
      <c r="BSE87"/>
      <c r="BSF87"/>
      <c r="BSG87"/>
      <c r="BSH87"/>
      <c r="BSI87"/>
      <c r="BSJ87"/>
      <c r="BSK87"/>
      <c r="BSL87"/>
      <c r="BSM87"/>
      <c r="BSN87"/>
      <c r="BSO87"/>
      <c r="BSP87"/>
      <c r="BSQ87"/>
      <c r="BSR87"/>
      <c r="BSS87"/>
      <c r="BST87"/>
      <c r="BSU87"/>
      <c r="BSV87"/>
      <c r="BSW87"/>
      <c r="BSX87"/>
      <c r="BSY87"/>
      <c r="BSZ87"/>
      <c r="BTA87"/>
      <c r="BTB87"/>
      <c r="BTC87"/>
      <c r="BTD87"/>
      <c r="BTE87"/>
      <c r="BTF87"/>
      <c r="BTG87"/>
      <c r="BTH87"/>
      <c r="BTI87"/>
      <c r="BTJ87"/>
      <c r="BTK87"/>
      <c r="BTL87"/>
      <c r="BTM87"/>
      <c r="BTN87"/>
      <c r="BTO87"/>
      <c r="BTP87"/>
      <c r="BTQ87"/>
      <c r="BTR87"/>
      <c r="BTS87"/>
      <c r="BTT87"/>
      <c r="BTU87"/>
      <c r="BTV87"/>
      <c r="BTW87"/>
      <c r="BTX87"/>
      <c r="BTY87"/>
      <c r="BTZ87"/>
      <c r="BUA87"/>
      <c r="BUB87"/>
      <c r="BUC87"/>
      <c r="BUD87"/>
      <c r="BUE87"/>
      <c r="BUF87"/>
      <c r="BUG87"/>
      <c r="BUH87"/>
      <c r="BUI87"/>
      <c r="BUJ87"/>
      <c r="BUK87"/>
      <c r="BUL87"/>
      <c r="BUM87"/>
      <c r="BUN87"/>
      <c r="BUO87"/>
      <c r="BUP87"/>
      <c r="BUQ87"/>
      <c r="BUR87"/>
      <c r="BUS87"/>
      <c r="BUT87"/>
      <c r="BUU87"/>
      <c r="BUV87"/>
      <c r="BUW87"/>
      <c r="BUX87"/>
      <c r="BUY87"/>
      <c r="BUZ87"/>
      <c r="BVA87"/>
      <c r="BVB87"/>
      <c r="BVC87"/>
      <c r="BVD87"/>
      <c r="BVE87"/>
      <c r="BVF87"/>
      <c r="BVG87"/>
      <c r="BVH87"/>
      <c r="BVI87"/>
      <c r="BVJ87"/>
      <c r="BVK87"/>
      <c r="BVL87"/>
      <c r="BVM87"/>
      <c r="BVN87"/>
      <c r="BVO87"/>
      <c r="BVP87"/>
      <c r="BVQ87"/>
      <c r="BVR87"/>
      <c r="BVS87"/>
      <c r="BVT87"/>
      <c r="BVU87"/>
      <c r="BVV87"/>
      <c r="BVW87"/>
      <c r="BVX87"/>
      <c r="BVY87"/>
      <c r="BVZ87"/>
      <c r="BWA87"/>
      <c r="BWB87"/>
      <c r="BWC87"/>
      <c r="BWD87"/>
      <c r="BWE87"/>
      <c r="BWF87"/>
      <c r="BWG87"/>
      <c r="BWH87"/>
      <c r="BWI87"/>
      <c r="BWJ87"/>
      <c r="BWK87"/>
      <c r="BWL87"/>
      <c r="BWM87"/>
      <c r="BWN87"/>
      <c r="BWO87"/>
      <c r="BWP87"/>
      <c r="BWQ87"/>
      <c r="BWR87"/>
      <c r="BWS87"/>
      <c r="BWT87"/>
      <c r="BWU87"/>
      <c r="BWV87"/>
      <c r="BWW87"/>
      <c r="BWX87"/>
      <c r="BWY87"/>
      <c r="BWZ87"/>
      <c r="BXA87"/>
      <c r="BXB87"/>
      <c r="BXC87"/>
      <c r="BXD87"/>
      <c r="BXE87"/>
      <c r="BXF87"/>
      <c r="BXG87"/>
      <c r="BXH87"/>
      <c r="BXI87"/>
      <c r="BXJ87"/>
      <c r="BXK87"/>
      <c r="BXL87"/>
      <c r="BXM87"/>
      <c r="BXN87"/>
      <c r="BXO87"/>
      <c r="BXP87"/>
      <c r="BXQ87"/>
      <c r="BXR87"/>
      <c r="BXS87"/>
      <c r="BXT87"/>
      <c r="BXU87"/>
      <c r="BXV87"/>
      <c r="BXW87"/>
      <c r="BXX87"/>
      <c r="BXY87"/>
      <c r="BXZ87"/>
      <c r="BYA87"/>
      <c r="BYB87"/>
      <c r="BYC87"/>
      <c r="BYD87"/>
      <c r="BYE87"/>
      <c r="BYF87"/>
      <c r="BYG87"/>
      <c r="BYH87"/>
      <c r="BYI87"/>
      <c r="BYJ87"/>
      <c r="BYK87"/>
      <c r="BYL87"/>
      <c r="BYM87"/>
      <c r="BYN87"/>
      <c r="BYO87"/>
      <c r="BYP87"/>
      <c r="BYQ87"/>
      <c r="BYR87"/>
      <c r="BYS87"/>
      <c r="BYT87"/>
      <c r="BYU87"/>
      <c r="BYV87"/>
      <c r="BYW87"/>
      <c r="BYX87"/>
      <c r="BYY87"/>
      <c r="BYZ87"/>
      <c r="BZA87"/>
      <c r="BZB87"/>
      <c r="BZC87"/>
      <c r="BZD87"/>
      <c r="BZE87"/>
      <c r="BZF87"/>
      <c r="BZG87"/>
      <c r="BZH87"/>
      <c r="BZI87"/>
      <c r="BZJ87"/>
      <c r="BZK87"/>
      <c r="BZL87"/>
      <c r="BZM87"/>
      <c r="BZN87"/>
      <c r="BZO87"/>
      <c r="BZP87"/>
      <c r="BZQ87"/>
      <c r="BZR87"/>
      <c r="BZS87"/>
      <c r="BZT87"/>
      <c r="BZU87"/>
      <c r="BZV87"/>
      <c r="BZW87"/>
      <c r="BZX87"/>
      <c r="BZY87"/>
      <c r="BZZ87"/>
      <c r="CAA87"/>
      <c r="CAB87"/>
      <c r="CAC87"/>
      <c r="CAD87"/>
      <c r="CAE87"/>
      <c r="CAF87"/>
      <c r="CAG87"/>
      <c r="CAH87"/>
      <c r="CAI87"/>
      <c r="CAJ87"/>
      <c r="CAK87"/>
      <c r="CAL87"/>
      <c r="CAM87"/>
      <c r="CAN87"/>
      <c r="CAO87"/>
      <c r="CAP87"/>
      <c r="CAQ87"/>
      <c r="CAR87"/>
      <c r="CAS87"/>
      <c r="CAT87"/>
      <c r="CAU87"/>
      <c r="CAV87"/>
      <c r="CAW87"/>
      <c r="CAX87"/>
      <c r="CAY87"/>
      <c r="CAZ87"/>
      <c r="CBA87"/>
      <c r="CBB87"/>
      <c r="CBC87"/>
      <c r="CBD87"/>
      <c r="CBE87"/>
      <c r="CBF87"/>
      <c r="CBG87"/>
      <c r="CBH87"/>
      <c r="CBI87"/>
      <c r="CBJ87"/>
      <c r="CBK87"/>
      <c r="CBL87"/>
      <c r="CBM87"/>
      <c r="CBN87"/>
      <c r="CBO87"/>
      <c r="CBP87"/>
      <c r="CBQ87"/>
      <c r="CBR87"/>
      <c r="CBS87"/>
      <c r="CBT87"/>
      <c r="CBU87"/>
      <c r="CBV87"/>
      <c r="CBW87"/>
      <c r="CBX87"/>
      <c r="CBY87"/>
      <c r="CBZ87"/>
      <c r="CCA87"/>
      <c r="CCB87"/>
      <c r="CCC87"/>
      <c r="CCD87"/>
      <c r="CCE87"/>
      <c r="CCF87"/>
      <c r="CCG87"/>
      <c r="CCH87"/>
      <c r="CCI87"/>
      <c r="CCJ87"/>
      <c r="CCK87"/>
      <c r="CCL87"/>
      <c r="CCM87"/>
      <c r="CCN87"/>
      <c r="CCO87"/>
      <c r="CCP87"/>
      <c r="CCQ87"/>
      <c r="CCR87"/>
      <c r="CCS87"/>
      <c r="CCT87"/>
      <c r="CCU87"/>
      <c r="CCV87"/>
      <c r="CCW87"/>
      <c r="CCX87"/>
      <c r="CCY87"/>
      <c r="CCZ87"/>
      <c r="CDA87"/>
      <c r="CDB87"/>
      <c r="CDC87"/>
      <c r="CDD87"/>
      <c r="CDE87"/>
      <c r="CDF87"/>
      <c r="CDG87"/>
      <c r="CDH87"/>
      <c r="CDI87"/>
      <c r="CDJ87"/>
      <c r="CDK87"/>
      <c r="CDL87"/>
      <c r="CDM87"/>
      <c r="CDN87"/>
      <c r="CDO87"/>
      <c r="CDP87"/>
      <c r="CDQ87"/>
      <c r="CDR87"/>
      <c r="CDS87"/>
      <c r="CDT87"/>
      <c r="CDU87"/>
      <c r="CDV87"/>
      <c r="CDW87"/>
      <c r="CDX87"/>
      <c r="CDY87"/>
      <c r="CDZ87"/>
      <c r="CEA87"/>
      <c r="CEB87"/>
      <c r="CEC87"/>
      <c r="CED87"/>
      <c r="CEE87"/>
      <c r="CEF87"/>
      <c r="CEG87"/>
      <c r="CEH87"/>
      <c r="CEI87"/>
      <c r="CEJ87"/>
      <c r="CEK87"/>
      <c r="CEL87"/>
      <c r="CEM87"/>
      <c r="CEN87"/>
      <c r="CEO87"/>
      <c r="CEP87"/>
      <c r="CEQ87"/>
      <c r="CER87"/>
      <c r="CES87"/>
      <c r="CET87"/>
      <c r="CEU87"/>
      <c r="CEV87"/>
      <c r="CEW87"/>
      <c r="CEX87"/>
      <c r="CEY87"/>
      <c r="CEZ87"/>
      <c r="CFA87"/>
      <c r="CFB87"/>
      <c r="CFC87"/>
      <c r="CFD87"/>
      <c r="CFE87"/>
      <c r="CFF87"/>
      <c r="CFG87"/>
      <c r="CFH87"/>
      <c r="CFI87"/>
      <c r="CFJ87"/>
      <c r="CFK87"/>
      <c r="CFL87"/>
      <c r="CFM87"/>
      <c r="CFN87"/>
      <c r="CFO87"/>
      <c r="CFP87"/>
      <c r="CFQ87"/>
      <c r="CFR87"/>
      <c r="CFS87"/>
      <c r="CFT87"/>
      <c r="CFU87"/>
      <c r="CFV87"/>
      <c r="CFW87"/>
      <c r="CFX87"/>
      <c r="CFY87"/>
      <c r="CFZ87"/>
      <c r="CGA87"/>
      <c r="CGB87"/>
      <c r="CGC87"/>
      <c r="CGD87"/>
      <c r="CGE87"/>
      <c r="CGF87"/>
      <c r="CGG87"/>
      <c r="CGH87"/>
      <c r="CGI87"/>
      <c r="CGJ87"/>
      <c r="CGK87"/>
      <c r="CGL87"/>
      <c r="CGM87"/>
      <c r="CGN87"/>
      <c r="CGO87"/>
      <c r="CGP87"/>
      <c r="CGQ87"/>
      <c r="CGR87"/>
      <c r="CGS87"/>
      <c r="CGT87"/>
      <c r="CGU87"/>
      <c r="CGV87"/>
      <c r="CGW87"/>
      <c r="CGX87"/>
      <c r="CGY87"/>
      <c r="CGZ87"/>
      <c r="CHA87"/>
      <c r="CHB87"/>
      <c r="CHC87"/>
      <c r="CHD87"/>
      <c r="CHE87"/>
      <c r="CHF87"/>
      <c r="CHG87"/>
      <c r="CHH87"/>
      <c r="CHI87"/>
      <c r="CHJ87"/>
      <c r="CHK87"/>
      <c r="CHL87"/>
      <c r="CHM87"/>
      <c r="CHN87"/>
      <c r="CHO87"/>
      <c r="CHP87"/>
      <c r="CHQ87"/>
      <c r="CHR87"/>
      <c r="CHS87"/>
      <c r="CHT87"/>
      <c r="CHU87"/>
      <c r="CHV87"/>
      <c r="CHW87"/>
      <c r="CHX87"/>
      <c r="CHY87"/>
      <c r="CHZ87"/>
      <c r="CIA87"/>
      <c r="CIB87"/>
      <c r="CIC87"/>
      <c r="CID87"/>
      <c r="CIE87"/>
      <c r="CIF87"/>
      <c r="CIG87"/>
      <c r="CIH87"/>
      <c r="CII87"/>
      <c r="CIJ87"/>
      <c r="CIK87"/>
      <c r="CIL87"/>
      <c r="CIM87"/>
      <c r="CIN87"/>
      <c r="CIO87"/>
      <c r="CIP87"/>
      <c r="CIQ87"/>
      <c r="CIR87"/>
      <c r="CIS87"/>
      <c r="CIT87"/>
      <c r="CIU87"/>
      <c r="CIV87"/>
      <c r="CIW87"/>
      <c r="CIX87"/>
      <c r="CIY87"/>
      <c r="CIZ87"/>
      <c r="CJA87"/>
      <c r="CJB87"/>
      <c r="CJC87"/>
      <c r="CJD87"/>
      <c r="CJE87"/>
      <c r="CJF87"/>
      <c r="CJG87"/>
      <c r="CJH87"/>
      <c r="CJI87"/>
      <c r="CJJ87"/>
      <c r="CJK87"/>
      <c r="CJL87"/>
      <c r="CJM87"/>
      <c r="CJN87"/>
      <c r="CJO87"/>
      <c r="CJP87"/>
      <c r="CJQ87"/>
      <c r="CJR87"/>
      <c r="CJS87"/>
      <c r="CJT87"/>
      <c r="CJU87"/>
      <c r="CJV87"/>
      <c r="CJW87"/>
      <c r="CJX87"/>
      <c r="CJY87"/>
      <c r="CJZ87"/>
      <c r="CKA87"/>
      <c r="CKB87"/>
      <c r="CKC87"/>
      <c r="CKD87"/>
      <c r="CKE87"/>
      <c r="CKF87"/>
      <c r="CKG87"/>
      <c r="CKH87"/>
      <c r="CKI87"/>
      <c r="CKJ87"/>
      <c r="CKK87"/>
      <c r="CKL87"/>
      <c r="CKM87"/>
      <c r="CKN87"/>
      <c r="CKO87"/>
      <c r="CKP87"/>
      <c r="CKQ87"/>
      <c r="CKR87"/>
      <c r="CKS87"/>
      <c r="CKT87"/>
      <c r="CKU87"/>
      <c r="CKV87"/>
      <c r="CKW87"/>
      <c r="CKX87"/>
      <c r="CKY87"/>
      <c r="CKZ87"/>
      <c r="CLA87"/>
      <c r="CLB87"/>
      <c r="CLC87"/>
      <c r="CLD87"/>
      <c r="CLE87"/>
      <c r="CLF87"/>
      <c r="CLG87"/>
      <c r="CLH87"/>
      <c r="CLI87"/>
      <c r="CLJ87"/>
      <c r="CLK87"/>
      <c r="CLL87"/>
      <c r="CLM87"/>
      <c r="CLN87"/>
      <c r="CLO87"/>
      <c r="CLP87"/>
      <c r="CLQ87"/>
      <c r="CLR87"/>
      <c r="CLS87"/>
      <c r="CLT87"/>
      <c r="CLU87"/>
      <c r="CLV87"/>
      <c r="CLW87"/>
      <c r="CLX87"/>
      <c r="CLY87"/>
      <c r="CLZ87"/>
      <c r="CMA87"/>
      <c r="CMB87"/>
      <c r="CMC87"/>
      <c r="CMD87"/>
      <c r="CME87"/>
      <c r="CMF87"/>
      <c r="CMG87"/>
      <c r="CMH87"/>
      <c r="CMI87"/>
      <c r="CMJ87"/>
      <c r="CMK87"/>
      <c r="CML87"/>
      <c r="CMM87"/>
      <c r="CMN87"/>
      <c r="CMO87"/>
      <c r="CMP87"/>
      <c r="CMQ87"/>
      <c r="CMR87"/>
      <c r="CMS87"/>
      <c r="CMT87"/>
      <c r="CMU87"/>
      <c r="CMV87"/>
      <c r="CMW87"/>
      <c r="CMX87"/>
      <c r="CMY87"/>
      <c r="CMZ87"/>
      <c r="CNA87"/>
      <c r="CNB87"/>
      <c r="CNC87"/>
      <c r="CND87"/>
      <c r="CNE87"/>
      <c r="CNF87"/>
      <c r="CNG87"/>
      <c r="CNH87"/>
      <c r="CNI87"/>
      <c r="CNJ87"/>
      <c r="CNK87"/>
      <c r="CNL87"/>
      <c r="CNM87"/>
      <c r="CNN87"/>
      <c r="CNO87"/>
      <c r="CNP87"/>
      <c r="CNQ87"/>
      <c r="CNR87"/>
      <c r="CNS87"/>
      <c r="CNT87"/>
      <c r="CNU87"/>
      <c r="CNV87"/>
      <c r="CNW87"/>
      <c r="CNX87"/>
      <c r="CNY87"/>
      <c r="CNZ87"/>
      <c r="COA87"/>
      <c r="COB87"/>
      <c r="COC87"/>
      <c r="COD87"/>
      <c r="COE87"/>
      <c r="COF87"/>
      <c r="COG87"/>
      <c r="COH87"/>
      <c r="COI87"/>
      <c r="COJ87"/>
      <c r="COK87"/>
      <c r="COL87"/>
      <c r="COM87"/>
      <c r="CON87"/>
      <c r="COO87"/>
      <c r="COP87"/>
      <c r="COQ87"/>
      <c r="COR87"/>
      <c r="COS87"/>
      <c r="COT87"/>
      <c r="COU87"/>
      <c r="COV87"/>
      <c r="COW87"/>
      <c r="COX87"/>
      <c r="COY87"/>
      <c r="COZ87"/>
      <c r="CPA87"/>
      <c r="CPB87"/>
      <c r="CPC87"/>
      <c r="CPD87"/>
      <c r="CPE87"/>
      <c r="CPF87"/>
      <c r="CPG87"/>
      <c r="CPH87"/>
      <c r="CPI87"/>
      <c r="CPJ87"/>
      <c r="CPK87"/>
      <c r="CPL87"/>
      <c r="CPM87"/>
      <c r="CPN87"/>
      <c r="CPO87"/>
      <c r="CPP87"/>
      <c r="CPQ87"/>
      <c r="CPR87"/>
      <c r="CPS87"/>
      <c r="CPT87"/>
      <c r="CPU87"/>
      <c r="CPV87"/>
      <c r="CPW87"/>
      <c r="CPX87"/>
      <c r="CPY87"/>
      <c r="CPZ87"/>
      <c r="CQA87"/>
      <c r="CQB87"/>
      <c r="CQC87"/>
      <c r="CQD87"/>
      <c r="CQE87"/>
      <c r="CQF87"/>
      <c r="CQG87"/>
      <c r="CQH87"/>
      <c r="CQI87"/>
      <c r="CQJ87"/>
      <c r="CQK87"/>
      <c r="CQL87"/>
      <c r="CQM87"/>
      <c r="CQN87"/>
      <c r="CQO87"/>
      <c r="CQP87"/>
      <c r="CQQ87"/>
      <c r="CQR87"/>
      <c r="CQS87"/>
      <c r="CQT87"/>
      <c r="CQU87"/>
      <c r="CQV87"/>
      <c r="CQW87"/>
      <c r="CQX87"/>
      <c r="CQY87"/>
      <c r="CQZ87"/>
      <c r="CRA87"/>
      <c r="CRB87"/>
      <c r="CRC87"/>
      <c r="CRD87"/>
      <c r="CRE87"/>
      <c r="CRF87"/>
      <c r="CRG87"/>
      <c r="CRH87"/>
      <c r="CRI87"/>
      <c r="CRJ87"/>
      <c r="CRK87"/>
      <c r="CRL87"/>
      <c r="CRM87"/>
      <c r="CRN87"/>
      <c r="CRO87"/>
      <c r="CRP87"/>
      <c r="CRQ87"/>
      <c r="CRR87"/>
      <c r="CRS87"/>
      <c r="CRT87"/>
      <c r="CRU87"/>
      <c r="CRV87"/>
      <c r="CRW87"/>
      <c r="CRX87"/>
      <c r="CRY87"/>
      <c r="CRZ87"/>
      <c r="CSA87"/>
    </row>
    <row r="88" spans="2:2523" ht="18" hidden="1" customHeight="1" x14ac:dyDescent="0.25">
      <c r="B88" s="17"/>
      <c r="C88" s="17"/>
      <c r="D88" s="17"/>
      <c r="E88" s="17"/>
      <c r="F88" s="17"/>
      <c r="G88" s="17"/>
      <c r="H88" s="17"/>
      <c r="I88" s="17"/>
      <c r="J88" s="17" t="s">
        <v>108</v>
      </c>
      <c r="K88" s="17" t="s">
        <v>14</v>
      </c>
      <c r="L88" s="17"/>
      <c r="M88" s="17"/>
      <c r="N88" s="17"/>
      <c r="O88" s="17"/>
      <c r="P88" s="17"/>
      <c r="Q88" s="13"/>
      <c r="R88" s="17" t="s">
        <v>109</v>
      </c>
      <c r="S88" s="17" t="s">
        <v>14</v>
      </c>
      <c r="T88" s="17"/>
      <c r="U88" s="17"/>
      <c r="V88" s="13"/>
      <c r="W88" s="17" t="s">
        <v>109</v>
      </c>
      <c r="X88" s="17" t="s">
        <v>14</v>
      </c>
      <c r="Y88" s="16">
        <f>+Y82</f>
        <v>0</v>
      </c>
      <c r="Z88" s="16">
        <f>+Z82</f>
        <v>0</v>
      </c>
      <c r="AA88" s="16">
        <v>0</v>
      </c>
      <c r="AB88" s="16">
        <v>0</v>
      </c>
      <c r="AC88" s="16">
        <v>0</v>
      </c>
      <c r="AD88" s="17"/>
      <c r="AE88" s="32">
        <v>15594</v>
      </c>
      <c r="AF88" s="32">
        <f t="shared" si="2"/>
        <v>15594</v>
      </c>
      <c r="AG88" s="32">
        <f t="shared" si="2"/>
        <v>15594</v>
      </c>
      <c r="AH88" s="31">
        <f t="shared" si="2"/>
        <v>15594</v>
      </c>
      <c r="AI88" s="31">
        <f>3*ROUNDUP(AH88*(1+AB88)/3,0)</f>
        <v>15594</v>
      </c>
      <c r="AJ88" s="31">
        <f t="shared" si="3"/>
        <v>15594</v>
      </c>
    </row>
    <row r="89" spans="2:2523" ht="18" hidden="1" customHeight="1" x14ac:dyDescent="0.25">
      <c r="B89" s="17"/>
      <c r="C89" s="17"/>
      <c r="D89" s="17"/>
      <c r="E89" s="17"/>
      <c r="F89" s="17"/>
      <c r="G89" s="17"/>
      <c r="H89" s="17"/>
      <c r="I89" s="17"/>
      <c r="J89" s="17" t="s">
        <v>108</v>
      </c>
      <c r="K89" s="17" t="s">
        <v>16</v>
      </c>
      <c r="L89" s="17"/>
      <c r="M89" s="17"/>
      <c r="N89" s="17"/>
      <c r="O89" s="17"/>
      <c r="P89" s="17"/>
      <c r="Q89" s="13"/>
      <c r="R89" s="17" t="s">
        <v>109</v>
      </c>
      <c r="S89" s="17" t="s">
        <v>16</v>
      </c>
      <c r="T89" s="35"/>
      <c r="U89" s="35"/>
      <c r="V89" s="13"/>
      <c r="W89" s="17" t="s">
        <v>109</v>
      </c>
      <c r="X89" s="17" t="s">
        <v>16</v>
      </c>
      <c r="Y89" s="16">
        <f>+Y83</f>
        <v>0</v>
      </c>
      <c r="Z89" s="16">
        <f>+Z83</f>
        <v>0</v>
      </c>
      <c r="AA89" s="16">
        <v>0</v>
      </c>
      <c r="AB89" s="16">
        <v>0</v>
      </c>
      <c r="AC89" s="16">
        <v>0</v>
      </c>
      <c r="AD89" s="17"/>
      <c r="AE89" s="32">
        <v>27837</v>
      </c>
      <c r="AF89" s="32">
        <f>3*ROUNDUP(AE89*(1+Y89)/3,0)</f>
        <v>27837</v>
      </c>
      <c r="AG89" s="32">
        <f>3*ROUNDUP(AF89*(1+Z89)/3,0)</f>
        <v>27837</v>
      </c>
      <c r="AH89" s="31">
        <f>3*ROUNDUP(AG89*(1+AA89)/3,0)</f>
        <v>27837</v>
      </c>
      <c r="AI89" s="31">
        <f>3*ROUNDUP(AH89*(1+AB89)/3,0)</f>
        <v>27837</v>
      </c>
      <c r="AJ89" s="31">
        <f>3*ROUNDUP(AI89*(1+AC89)/3,0)</f>
        <v>27837</v>
      </c>
    </row>
    <row r="90" spans="2:2523" s="30" customFormat="1" ht="18" customHeight="1" x14ac:dyDescent="0.3">
      <c r="B90" s="13"/>
      <c r="C90" s="13"/>
      <c r="D90" s="13"/>
      <c r="E90" s="13"/>
      <c r="F90" s="13"/>
      <c r="G90" s="13"/>
      <c r="H90" s="13"/>
      <c r="I90" s="13"/>
      <c r="J90" s="13"/>
      <c r="K90" s="13"/>
      <c r="L90" s="13"/>
      <c r="M90" s="13"/>
      <c r="N90" s="13"/>
      <c r="O90" s="13"/>
      <c r="P90" s="13"/>
      <c r="Q90" s="13"/>
      <c r="R90" s="327" t="s">
        <v>192</v>
      </c>
      <c r="S90" s="327"/>
      <c r="T90" s="43"/>
      <c r="U90" s="43"/>
      <c r="V90" s="13"/>
      <c r="W90" s="327" t="s">
        <v>192</v>
      </c>
      <c r="X90" s="327"/>
      <c r="Y90" s="14"/>
      <c r="Z90" s="14"/>
      <c r="AA90" s="14"/>
      <c r="AB90" s="14"/>
      <c r="AC90" s="14"/>
      <c r="AD90" s="13"/>
      <c r="AE90" s="33"/>
      <c r="AF90" s="33"/>
      <c r="AG90" s="33"/>
      <c r="AH90" s="33"/>
      <c r="AI90" s="33"/>
      <c r="AJ90" s="33"/>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c r="ET90" s="44"/>
      <c r="EU90" s="44"/>
      <c r="EV90" s="44"/>
      <c r="EW90" s="44"/>
      <c r="EX90" s="44"/>
      <c r="EY90" s="44"/>
      <c r="EZ90" s="44"/>
      <c r="FA90" s="44"/>
      <c r="FB90" s="44"/>
      <c r="FC90" s="44"/>
      <c r="FD90" s="44"/>
      <c r="FE90" s="44"/>
      <c r="FF90" s="44"/>
      <c r="FG90" s="44"/>
      <c r="FH90" s="44"/>
      <c r="FI90" s="44"/>
      <c r="FJ90" s="44"/>
      <c r="FK90" s="44"/>
      <c r="FL90" s="44"/>
      <c r="FM90" s="44"/>
      <c r="FN90" s="44"/>
      <c r="FO90" s="44"/>
      <c r="FP90" s="44"/>
      <c r="FQ90" s="44"/>
      <c r="FR90" s="44"/>
      <c r="FS90" s="44"/>
      <c r="FT90" s="44"/>
      <c r="FU90" s="44"/>
      <c r="FV90" s="44"/>
      <c r="FW90" s="44"/>
      <c r="FX90" s="44"/>
      <c r="FY90" s="44"/>
      <c r="FZ90" s="44"/>
      <c r="GA90" s="44"/>
      <c r="GB90" s="44"/>
      <c r="GC90" s="44"/>
      <c r="GD90" s="44"/>
      <c r="GE90" s="44"/>
      <c r="GF90" s="44"/>
      <c r="GG90" s="44"/>
      <c r="GH90" s="44"/>
      <c r="GI90" s="44"/>
      <c r="GJ90" s="44"/>
      <c r="GK90" s="44"/>
      <c r="GL90" s="44"/>
      <c r="GM90" s="44"/>
      <c r="GN90" s="44"/>
      <c r="GO90" s="44"/>
      <c r="GP90" s="44"/>
      <c r="GQ90" s="44"/>
      <c r="GR90" s="44"/>
      <c r="GS90" s="44"/>
      <c r="GT90" s="44"/>
      <c r="GU90" s="44"/>
      <c r="GV90" s="44"/>
      <c r="GW90" s="44"/>
      <c r="GX90" s="44"/>
      <c r="GY90" s="44"/>
      <c r="GZ90" s="44"/>
      <c r="HA90" s="44"/>
      <c r="HB90" s="44"/>
      <c r="HC90" s="44"/>
      <c r="HD90" s="44"/>
      <c r="HE90" s="44"/>
      <c r="HF90" s="44"/>
      <c r="HG90" s="44"/>
      <c r="HH90" s="44"/>
      <c r="HI90" s="44"/>
      <c r="HJ90" s="44"/>
      <c r="HK90" s="44"/>
      <c r="HL90" s="44"/>
      <c r="HM90" s="44"/>
      <c r="HN90" s="44"/>
      <c r="HO90" s="44"/>
      <c r="HP90" s="44"/>
      <c r="HQ90" s="44"/>
      <c r="HR90" s="44"/>
      <c r="HS90" s="44"/>
      <c r="HT90" s="44"/>
      <c r="HU90" s="44"/>
      <c r="HV90" s="44"/>
      <c r="HW90" s="44"/>
      <c r="HX90" s="44"/>
      <c r="HY90" s="44"/>
      <c r="HZ90" s="44"/>
      <c r="IA90" s="44"/>
      <c r="IB90" s="44"/>
      <c r="IC90" s="44"/>
      <c r="ID90" s="44"/>
      <c r="IE90" s="44"/>
      <c r="IF90" s="44"/>
      <c r="IG90" s="44"/>
      <c r="IH90" s="44"/>
      <c r="II90" s="44"/>
      <c r="IJ90" s="44"/>
      <c r="IK90" s="44"/>
      <c r="IL90" s="44"/>
      <c r="IM90" s="44"/>
      <c r="IN90" s="44"/>
      <c r="IO90" s="44"/>
      <c r="IP90" s="44"/>
      <c r="IQ90" s="44"/>
      <c r="IR90" s="44"/>
      <c r="IS90" s="44"/>
      <c r="IT90" s="44"/>
      <c r="IU90" s="44"/>
      <c r="IV90" s="44"/>
      <c r="IW90" s="44"/>
      <c r="IX90" s="44"/>
      <c r="IY90" s="44"/>
      <c r="IZ90" s="44"/>
      <c r="JA90" s="44"/>
      <c r="JB90" s="44"/>
      <c r="JC90" s="44"/>
      <c r="JD90" s="44"/>
      <c r="JE90" s="44"/>
      <c r="JF90" s="44"/>
      <c r="JG90" s="44"/>
      <c r="JH90" s="44"/>
      <c r="JI90" s="44"/>
      <c r="JJ90" s="44"/>
      <c r="JK90" s="44"/>
      <c r="JL90" s="44"/>
      <c r="JM90" s="44"/>
      <c r="JN90" s="44"/>
      <c r="JO90" s="44"/>
      <c r="JP90" s="44"/>
      <c r="JQ90" s="44"/>
      <c r="JR90" s="44"/>
      <c r="JS90" s="44"/>
      <c r="JT90" s="44"/>
      <c r="JU90" s="44"/>
      <c r="JV90" s="44"/>
      <c r="JW90" s="44"/>
      <c r="JX90" s="44"/>
      <c r="JY90" s="44"/>
      <c r="JZ90" s="44"/>
      <c r="KA90" s="44"/>
      <c r="KB90" s="44"/>
      <c r="KC90" s="44"/>
      <c r="KD90" s="44"/>
      <c r="KE90" s="44"/>
      <c r="KF90" s="44"/>
      <c r="KG90" s="44"/>
      <c r="KH90" s="44"/>
      <c r="KI90" s="44"/>
      <c r="KJ90" s="44"/>
      <c r="KK90" s="44"/>
      <c r="KL90" s="44"/>
      <c r="KM90" s="44"/>
      <c r="KN90" s="44"/>
      <c r="KO90" s="44"/>
      <c r="KP90" s="44"/>
      <c r="KQ90" s="44"/>
      <c r="KR90" s="44"/>
      <c r="KS90" s="44"/>
      <c r="KT90" s="44"/>
      <c r="KU90" s="44"/>
      <c r="KV90" s="44"/>
      <c r="KW90" s="44"/>
      <c r="KX90" s="44"/>
      <c r="KY90" s="44"/>
      <c r="KZ90" s="44"/>
      <c r="LA90" s="44"/>
      <c r="LB90" s="44"/>
      <c r="LC90" s="44"/>
      <c r="LD90" s="44"/>
      <c r="LE90" s="44"/>
      <c r="LF90" s="44"/>
      <c r="LG90" s="44"/>
      <c r="LH90" s="44"/>
      <c r="LI90" s="44"/>
      <c r="LJ90" s="44"/>
      <c r="LK90" s="44"/>
      <c r="LL90" s="44"/>
      <c r="LM90" s="44"/>
      <c r="LN90" s="44"/>
      <c r="LO90" s="44"/>
      <c r="LP90" s="44"/>
      <c r="LQ90" s="44"/>
      <c r="LR90" s="44"/>
      <c r="LS90" s="44"/>
      <c r="LT90" s="44"/>
      <c r="LU90" s="44"/>
      <c r="LV90" s="44"/>
      <c r="LW90" s="44"/>
      <c r="LX90" s="44"/>
      <c r="LY90" s="44"/>
      <c r="LZ90" s="44"/>
      <c r="MA90" s="44"/>
      <c r="MB90" s="44"/>
      <c r="MC90" s="44"/>
      <c r="MD90" s="44"/>
      <c r="ME90" s="44"/>
      <c r="MF90" s="44"/>
      <c r="MG90" s="44"/>
      <c r="MH90" s="44"/>
      <c r="MI90" s="44"/>
      <c r="MJ90" s="44"/>
      <c r="MK90" s="44"/>
      <c r="ML90" s="44"/>
      <c r="MM90" s="44"/>
      <c r="MN90" s="44"/>
      <c r="MO90" s="44"/>
      <c r="MP90" s="44"/>
      <c r="MQ90" s="44"/>
      <c r="MR90" s="44"/>
      <c r="MS90" s="44"/>
      <c r="MT90" s="44"/>
      <c r="MU90" s="44"/>
      <c r="MV90" s="44"/>
      <c r="MW90" s="44"/>
      <c r="MX90" s="44"/>
      <c r="MY90" s="44"/>
      <c r="MZ90" s="44"/>
      <c r="NA90" s="44"/>
      <c r="NB90" s="44"/>
      <c r="NC90" s="44"/>
      <c r="ND90" s="44"/>
      <c r="NE90" s="44"/>
      <c r="NF90" s="44"/>
      <c r="NG90" s="44"/>
      <c r="NH90" s="44"/>
      <c r="NI90" s="44"/>
      <c r="NJ90" s="44"/>
      <c r="NK90" s="44"/>
      <c r="NL90" s="44"/>
      <c r="NM90" s="44"/>
      <c r="NN90" s="44"/>
      <c r="NO90" s="44"/>
      <c r="NP90" s="44"/>
      <c r="NQ90" s="44"/>
      <c r="NR90" s="44"/>
      <c r="NS90" s="44"/>
      <c r="NT90" s="44"/>
      <c r="NU90" s="44"/>
      <c r="NV90" s="44"/>
      <c r="NW90" s="44"/>
      <c r="NX90" s="44"/>
      <c r="NY90" s="44"/>
      <c r="NZ90" s="44"/>
      <c r="OA90" s="44"/>
      <c r="OB90" s="44"/>
      <c r="OC90" s="44"/>
      <c r="OD90" s="44"/>
      <c r="OE90" s="44"/>
      <c r="OF90" s="44"/>
      <c r="OG90" s="44"/>
      <c r="OH90" s="44"/>
      <c r="OI90" s="44"/>
      <c r="OJ90" s="44"/>
      <c r="OK90" s="44"/>
      <c r="OL90" s="44"/>
      <c r="OM90" s="44"/>
      <c r="ON90" s="44"/>
      <c r="OO90" s="44"/>
      <c r="OP90" s="44"/>
      <c r="OQ90" s="44"/>
      <c r="OR90" s="44"/>
      <c r="OS90" s="44"/>
      <c r="OT90" s="44"/>
      <c r="OU90" s="44"/>
      <c r="OV90" s="44"/>
      <c r="OW90" s="44"/>
      <c r="OX90" s="44"/>
      <c r="OY90" s="44"/>
      <c r="OZ90" s="44"/>
      <c r="PA90" s="44"/>
      <c r="PB90" s="44"/>
      <c r="PC90" s="44"/>
      <c r="PD90" s="44"/>
      <c r="PE90" s="44"/>
      <c r="PF90" s="44"/>
      <c r="PG90" s="44"/>
      <c r="PH90" s="44"/>
      <c r="PI90" s="44"/>
      <c r="PJ90" s="44"/>
      <c r="PK90" s="44"/>
      <c r="PL90" s="44"/>
      <c r="PM90" s="44"/>
      <c r="PN90" s="44"/>
      <c r="PO90" s="44"/>
      <c r="PP90" s="44"/>
      <c r="PQ90" s="44"/>
      <c r="PR90" s="44"/>
      <c r="PS90" s="44"/>
      <c r="PT90" s="44"/>
      <c r="PU90" s="44"/>
      <c r="PV90" s="44"/>
      <c r="PW90" s="44"/>
      <c r="PX90" s="44"/>
      <c r="PY90" s="44"/>
      <c r="PZ90" s="44"/>
      <c r="QA90" s="44"/>
      <c r="QB90" s="44"/>
      <c r="QC90" s="44"/>
      <c r="QD90" s="44"/>
      <c r="QE90" s="44"/>
      <c r="QF90" s="44"/>
      <c r="QG90" s="44"/>
      <c r="QH90" s="44"/>
      <c r="QI90" s="44"/>
      <c r="QJ90" s="44"/>
      <c r="QK90" s="44"/>
      <c r="QL90" s="44"/>
      <c r="QM90" s="44"/>
      <c r="QN90" s="44"/>
      <c r="QO90" s="44"/>
      <c r="QP90" s="44"/>
      <c r="QQ90" s="44"/>
      <c r="QR90" s="44"/>
      <c r="QS90" s="44"/>
      <c r="QT90" s="44"/>
      <c r="QU90" s="44"/>
      <c r="QV90" s="44"/>
      <c r="QW90" s="44"/>
      <c r="QX90" s="44"/>
      <c r="QY90" s="44"/>
      <c r="QZ90" s="44"/>
      <c r="RA90" s="44"/>
      <c r="RB90" s="44"/>
      <c r="RC90" s="44"/>
      <c r="RD90" s="44"/>
      <c r="RE90" s="44"/>
      <c r="RF90" s="44"/>
      <c r="RG90" s="44"/>
      <c r="RH90" s="44"/>
      <c r="RI90" s="44"/>
      <c r="RJ90" s="44"/>
      <c r="RK90" s="44"/>
      <c r="RL90" s="44"/>
      <c r="RM90" s="44"/>
      <c r="RN90" s="44"/>
      <c r="RO90" s="44"/>
      <c r="RP90" s="44"/>
      <c r="RQ90" s="44"/>
      <c r="RR90" s="44"/>
      <c r="RS90" s="44"/>
      <c r="RT90" s="44"/>
      <c r="RU90" s="44"/>
      <c r="RV90" s="44"/>
      <c r="RW90" s="44"/>
      <c r="RX90" s="44"/>
      <c r="RY90" s="44"/>
      <c r="RZ90" s="44"/>
      <c r="SA90" s="44"/>
      <c r="SB90" s="44"/>
      <c r="SC90" s="44"/>
      <c r="SD90" s="44"/>
      <c r="SE90" s="44"/>
      <c r="SF90" s="44"/>
      <c r="SG90" s="44"/>
      <c r="SH90" s="44"/>
      <c r="SI90" s="44"/>
      <c r="SJ90" s="44"/>
      <c r="SK90" s="44"/>
      <c r="SL90" s="44"/>
      <c r="SM90" s="44"/>
      <c r="SN90" s="44"/>
      <c r="SO90" s="44"/>
      <c r="SP90" s="44"/>
      <c r="SQ90" s="44"/>
      <c r="SR90" s="44"/>
      <c r="SS90" s="44"/>
      <c r="ST90" s="44"/>
      <c r="SU90" s="44"/>
      <c r="SV90" s="44"/>
      <c r="SW90" s="44"/>
      <c r="SX90" s="44"/>
      <c r="SY90" s="44"/>
      <c r="SZ90" s="44"/>
      <c r="TA90" s="44"/>
      <c r="TB90" s="44"/>
      <c r="TC90" s="44"/>
      <c r="TD90" s="44"/>
      <c r="TE90" s="44"/>
      <c r="TF90" s="44"/>
      <c r="TG90" s="44"/>
      <c r="TH90" s="44"/>
      <c r="TI90" s="44"/>
      <c r="TJ90" s="44"/>
      <c r="TK90" s="44"/>
      <c r="TL90" s="44"/>
      <c r="TM90" s="44"/>
      <c r="TN90" s="44"/>
      <c r="TO90" s="44"/>
      <c r="TP90" s="44"/>
      <c r="TQ90" s="44"/>
      <c r="TR90" s="44"/>
      <c r="TS90" s="44"/>
      <c r="TT90" s="44"/>
      <c r="TU90" s="44"/>
      <c r="TV90" s="44"/>
      <c r="TW90" s="44"/>
      <c r="TX90" s="44"/>
      <c r="TY90" s="44"/>
      <c r="TZ90" s="44"/>
      <c r="UA90" s="44"/>
      <c r="UB90" s="44"/>
      <c r="UC90" s="44"/>
      <c r="UD90" s="44"/>
      <c r="UE90" s="44"/>
      <c r="UF90" s="44"/>
      <c r="UG90" s="44"/>
      <c r="UH90" s="44"/>
      <c r="UI90" s="44"/>
      <c r="UJ90" s="44"/>
      <c r="UK90" s="44"/>
      <c r="UL90" s="44"/>
      <c r="UM90" s="44"/>
      <c r="UN90" s="44"/>
      <c r="UO90" s="44"/>
      <c r="UP90" s="44"/>
      <c r="UQ90" s="44"/>
      <c r="UR90" s="44"/>
      <c r="US90" s="44"/>
      <c r="UT90" s="44"/>
      <c r="UU90" s="44"/>
      <c r="UV90" s="44"/>
      <c r="UW90" s="44"/>
      <c r="UX90" s="44"/>
      <c r="UY90" s="44"/>
      <c r="UZ90" s="44"/>
      <c r="VA90" s="44"/>
      <c r="VB90" s="44"/>
      <c r="VC90" s="44"/>
      <c r="VD90" s="44"/>
      <c r="VE90" s="44"/>
      <c r="VF90" s="44"/>
      <c r="VG90" s="44"/>
      <c r="VH90" s="44"/>
      <c r="VI90" s="44"/>
      <c r="VJ90" s="44"/>
      <c r="VK90" s="44"/>
      <c r="VL90" s="44"/>
      <c r="VM90" s="44"/>
      <c r="VN90" s="44"/>
      <c r="VO90" s="44"/>
      <c r="VP90" s="44"/>
      <c r="VQ90" s="44"/>
      <c r="VR90" s="44"/>
      <c r="VS90" s="44"/>
      <c r="VT90" s="44"/>
      <c r="VU90" s="44"/>
      <c r="VV90" s="44"/>
      <c r="VW90" s="44"/>
      <c r="VX90" s="44"/>
      <c r="VY90" s="44"/>
      <c r="VZ90" s="44"/>
      <c r="WA90" s="44"/>
      <c r="WB90" s="44"/>
      <c r="WC90" s="44"/>
      <c r="WD90" s="44"/>
      <c r="WE90" s="44"/>
      <c r="WF90" s="44"/>
      <c r="WG90" s="44"/>
      <c r="WH90" s="44"/>
      <c r="WI90" s="44"/>
      <c r="WJ90" s="44"/>
      <c r="WK90" s="44"/>
      <c r="WL90" s="44"/>
      <c r="WM90" s="44"/>
      <c r="WN90" s="44"/>
      <c r="WO90" s="44"/>
      <c r="WP90" s="44"/>
      <c r="WQ90" s="44"/>
      <c r="WR90" s="44"/>
      <c r="WS90" s="44"/>
      <c r="WT90" s="44"/>
      <c r="WU90" s="44"/>
      <c r="WV90" s="44"/>
      <c r="WW90" s="44"/>
      <c r="WX90" s="44"/>
      <c r="WY90" s="44"/>
      <c r="WZ90" s="44"/>
      <c r="XA90" s="44"/>
      <c r="XB90" s="44"/>
      <c r="XC90" s="44"/>
      <c r="XD90" s="44"/>
      <c r="XE90" s="44"/>
      <c r="XF90" s="44"/>
      <c r="XG90" s="44"/>
      <c r="XH90" s="44"/>
      <c r="XI90" s="44"/>
      <c r="XJ90" s="44"/>
      <c r="XK90" s="44"/>
      <c r="XL90" s="44"/>
      <c r="XM90" s="44"/>
      <c r="XN90" s="44"/>
      <c r="XO90" s="44"/>
      <c r="XP90" s="44"/>
      <c r="XQ90" s="44"/>
      <c r="XR90" s="44"/>
      <c r="XS90" s="44"/>
      <c r="XT90" s="44"/>
      <c r="XU90" s="44"/>
      <c r="XV90" s="44"/>
      <c r="XW90" s="44"/>
      <c r="XX90" s="44"/>
      <c r="XY90" s="44"/>
      <c r="XZ90" s="44"/>
      <c r="YA90" s="44"/>
      <c r="YB90" s="44"/>
      <c r="YC90" s="44"/>
      <c r="YD90" s="44"/>
      <c r="YE90" s="44"/>
      <c r="YF90" s="44"/>
      <c r="YG90" s="44"/>
      <c r="YH90" s="44"/>
      <c r="YI90" s="44"/>
      <c r="YJ90" s="44"/>
      <c r="YK90" s="44"/>
      <c r="YL90" s="44"/>
      <c r="YM90" s="44"/>
      <c r="YN90" s="44"/>
      <c r="YO90" s="44"/>
      <c r="YP90" s="44"/>
      <c r="YQ90" s="44"/>
      <c r="YR90" s="44"/>
      <c r="YS90" s="44"/>
      <c r="YT90" s="44"/>
      <c r="YU90" s="44"/>
      <c r="YV90" s="44"/>
      <c r="YW90" s="44"/>
      <c r="YX90" s="44"/>
      <c r="YY90" s="44"/>
      <c r="YZ90" s="44"/>
      <c r="ZA90" s="44"/>
      <c r="ZB90" s="44"/>
      <c r="ZC90" s="44"/>
      <c r="ZD90" s="44"/>
      <c r="ZE90" s="44"/>
      <c r="ZF90" s="44"/>
      <c r="ZG90" s="44"/>
      <c r="ZH90" s="44"/>
      <c r="ZI90" s="44"/>
      <c r="ZJ90" s="44"/>
      <c r="ZK90" s="44"/>
      <c r="ZL90" s="44"/>
      <c r="ZM90" s="44"/>
      <c r="ZN90" s="44"/>
      <c r="ZO90" s="44"/>
      <c r="ZP90" s="44"/>
      <c r="ZQ90" s="44"/>
      <c r="ZR90" s="44"/>
      <c r="ZS90" s="44"/>
      <c r="ZT90" s="44"/>
      <c r="ZU90" s="44"/>
      <c r="ZV90" s="44"/>
      <c r="ZW90" s="44"/>
      <c r="ZX90" s="44"/>
      <c r="ZY90" s="44"/>
      <c r="ZZ90" s="44"/>
      <c r="AAA90" s="44"/>
      <c r="AAB90" s="44"/>
      <c r="AAC90" s="44"/>
      <c r="AAD90" s="44"/>
      <c r="AAE90" s="44"/>
      <c r="AAF90" s="44"/>
      <c r="AAG90" s="44"/>
      <c r="AAH90" s="44"/>
      <c r="AAI90" s="44"/>
      <c r="AAJ90" s="44"/>
      <c r="AAK90" s="44"/>
      <c r="AAL90" s="44"/>
      <c r="AAM90" s="44"/>
      <c r="AAN90" s="44"/>
      <c r="AAO90" s="44"/>
      <c r="AAP90" s="44"/>
      <c r="AAQ90" s="44"/>
      <c r="AAR90" s="44"/>
      <c r="AAS90" s="44"/>
      <c r="AAT90" s="44"/>
      <c r="AAU90" s="44"/>
      <c r="AAV90" s="44"/>
      <c r="AAW90" s="44"/>
      <c r="AAX90" s="44"/>
      <c r="AAY90" s="44"/>
      <c r="AAZ90" s="44"/>
      <c r="ABA90" s="44"/>
      <c r="ABB90" s="44"/>
      <c r="ABC90" s="44"/>
      <c r="ABD90" s="44"/>
      <c r="ABE90" s="44"/>
      <c r="ABF90" s="44"/>
      <c r="ABG90" s="44"/>
      <c r="ABH90" s="44"/>
      <c r="ABI90" s="44"/>
      <c r="ABJ90" s="44"/>
      <c r="ABK90" s="44"/>
      <c r="ABL90" s="44"/>
      <c r="ABM90" s="44"/>
      <c r="ABN90" s="44"/>
      <c r="ABO90" s="44"/>
      <c r="ABP90" s="44"/>
      <c r="ABQ90" s="44"/>
      <c r="ABR90" s="44"/>
      <c r="ABS90" s="44"/>
      <c r="ABT90" s="44"/>
      <c r="ABU90" s="44"/>
      <c r="ABV90" s="44"/>
      <c r="ABW90" s="44"/>
      <c r="ABX90" s="44"/>
      <c r="ABY90" s="44"/>
      <c r="ABZ90" s="44"/>
      <c r="ACA90" s="44"/>
      <c r="ACB90" s="44"/>
      <c r="ACC90" s="44"/>
      <c r="ACD90" s="44"/>
      <c r="ACE90" s="44"/>
      <c r="ACF90" s="44"/>
      <c r="ACG90" s="44"/>
      <c r="ACH90" s="44"/>
      <c r="ACI90" s="44"/>
      <c r="ACJ90" s="44"/>
      <c r="ACK90" s="44"/>
      <c r="ACL90" s="44"/>
      <c r="ACM90" s="44"/>
      <c r="ACN90" s="44"/>
      <c r="ACO90" s="44"/>
      <c r="ACP90" s="44"/>
      <c r="ACQ90" s="44"/>
      <c r="ACR90" s="44"/>
      <c r="ACS90" s="44"/>
      <c r="ACT90" s="44"/>
      <c r="ACU90" s="44"/>
      <c r="ACV90" s="44"/>
      <c r="ACW90" s="44"/>
      <c r="ACX90" s="44"/>
      <c r="ACY90" s="44"/>
      <c r="ACZ90" s="44"/>
      <c r="ADA90" s="44"/>
      <c r="ADB90" s="44"/>
      <c r="ADC90" s="44"/>
      <c r="ADD90" s="44"/>
      <c r="ADE90" s="44"/>
      <c r="ADF90" s="44"/>
      <c r="ADG90" s="44"/>
      <c r="ADH90" s="44"/>
      <c r="ADI90" s="44"/>
      <c r="ADJ90" s="44"/>
      <c r="ADK90" s="44"/>
      <c r="ADL90" s="44"/>
      <c r="ADM90" s="44"/>
      <c r="ADN90" s="44"/>
      <c r="ADO90" s="44"/>
      <c r="ADP90" s="44"/>
      <c r="ADQ90" s="44"/>
      <c r="ADR90" s="44"/>
      <c r="ADS90" s="44"/>
      <c r="ADT90" s="44"/>
      <c r="ADU90" s="44"/>
      <c r="ADV90" s="44"/>
      <c r="ADW90" s="44"/>
      <c r="ADX90" s="44"/>
      <c r="ADY90" s="44"/>
      <c r="ADZ90" s="44"/>
      <c r="AEA90" s="44"/>
      <c r="AEB90" s="44"/>
      <c r="AEC90" s="44"/>
      <c r="AED90" s="44"/>
      <c r="AEE90" s="44"/>
      <c r="AEF90" s="44"/>
      <c r="AEG90" s="44"/>
      <c r="AEH90" s="44"/>
      <c r="AEI90" s="44"/>
      <c r="AEJ90" s="44"/>
      <c r="AEK90" s="44"/>
      <c r="AEL90" s="44"/>
      <c r="AEM90" s="44"/>
      <c r="AEN90" s="44"/>
      <c r="AEO90" s="44"/>
      <c r="AEP90" s="44"/>
      <c r="AEQ90" s="44"/>
      <c r="AER90" s="44"/>
      <c r="AES90" s="44"/>
      <c r="AET90" s="44"/>
      <c r="AEU90" s="44"/>
      <c r="AEV90" s="44"/>
      <c r="AEW90" s="44"/>
      <c r="AEX90" s="44"/>
      <c r="AEY90" s="44"/>
      <c r="AEZ90" s="44"/>
      <c r="AFA90" s="44"/>
      <c r="AFB90" s="44"/>
      <c r="AFC90" s="44"/>
      <c r="AFD90" s="44"/>
      <c r="AFE90" s="44"/>
      <c r="AFF90" s="44"/>
      <c r="AFG90" s="44"/>
      <c r="AFH90" s="44"/>
      <c r="AFI90" s="44"/>
      <c r="AFJ90" s="44"/>
      <c r="AFK90" s="44"/>
      <c r="AFL90" s="44"/>
      <c r="AFM90" s="44"/>
      <c r="AFN90" s="44"/>
      <c r="AFO90" s="44"/>
      <c r="AFP90" s="44"/>
      <c r="AFQ90" s="44"/>
      <c r="AFR90" s="44"/>
      <c r="AFS90" s="44"/>
      <c r="AFT90" s="44"/>
      <c r="AFU90" s="44"/>
      <c r="AFV90" s="44"/>
      <c r="AFW90" s="44"/>
      <c r="AFX90" s="44"/>
      <c r="AFY90" s="44"/>
      <c r="AFZ90" s="44"/>
      <c r="AGA90" s="44"/>
      <c r="AGB90" s="44"/>
      <c r="AGC90" s="44"/>
      <c r="AGD90" s="44"/>
      <c r="AGE90" s="44"/>
      <c r="AGF90" s="44"/>
      <c r="AGG90" s="44"/>
      <c r="AGH90" s="44"/>
      <c r="AGI90" s="44"/>
      <c r="AGJ90" s="44"/>
      <c r="AGK90" s="44"/>
      <c r="AGL90" s="44"/>
      <c r="AGM90" s="44"/>
      <c r="AGN90" s="44"/>
      <c r="AGO90" s="44"/>
      <c r="AGP90" s="44"/>
      <c r="AGQ90" s="44"/>
      <c r="AGR90" s="44"/>
      <c r="AGS90" s="44"/>
      <c r="AGT90" s="44"/>
      <c r="AGU90" s="44"/>
      <c r="AGV90" s="44"/>
      <c r="AGW90" s="44"/>
      <c r="AGX90" s="44"/>
      <c r="AGY90" s="44"/>
      <c r="AGZ90" s="44"/>
      <c r="AHA90" s="44"/>
      <c r="AHB90" s="44"/>
      <c r="AHC90" s="44"/>
      <c r="AHD90" s="44"/>
      <c r="AHE90" s="44"/>
      <c r="AHF90" s="44"/>
      <c r="AHG90" s="44"/>
      <c r="AHH90" s="44"/>
      <c r="AHI90" s="44"/>
      <c r="AHJ90" s="44"/>
      <c r="AHK90" s="44"/>
      <c r="AHL90" s="44"/>
      <c r="AHM90" s="44"/>
      <c r="AHN90" s="44"/>
      <c r="AHO90" s="44"/>
      <c r="AHP90" s="44"/>
      <c r="AHQ90" s="44"/>
      <c r="AHR90" s="44"/>
      <c r="AHS90" s="44"/>
      <c r="AHT90" s="44"/>
      <c r="AHU90" s="44"/>
      <c r="AHV90" s="44"/>
      <c r="AHW90" s="44"/>
      <c r="AHX90" s="44"/>
      <c r="AHY90" s="44"/>
      <c r="AHZ90" s="44"/>
      <c r="AIA90" s="44"/>
      <c r="AIB90" s="44"/>
      <c r="AIC90" s="44"/>
      <c r="AID90" s="44"/>
      <c r="AIE90" s="44"/>
      <c r="AIF90" s="44"/>
      <c r="AIG90" s="44"/>
      <c r="AIH90" s="44"/>
      <c r="AII90" s="44"/>
      <c r="AIJ90" s="44"/>
      <c r="AIK90" s="44"/>
      <c r="AIL90" s="44"/>
      <c r="AIM90" s="44"/>
      <c r="AIN90" s="44"/>
      <c r="AIO90" s="44"/>
      <c r="AIP90" s="44"/>
      <c r="AIQ90" s="44"/>
      <c r="AIR90" s="44"/>
      <c r="AIS90" s="44"/>
      <c r="AIT90" s="44"/>
      <c r="AIU90" s="44"/>
      <c r="AIV90" s="44"/>
      <c r="AIW90" s="44"/>
      <c r="AIX90" s="44"/>
      <c r="AIY90" s="44"/>
      <c r="AIZ90" s="44"/>
      <c r="AJA90" s="44"/>
      <c r="AJB90" s="44"/>
      <c r="AJC90" s="44"/>
      <c r="AJD90" s="44"/>
      <c r="AJE90" s="44"/>
      <c r="AJF90" s="44"/>
      <c r="AJG90" s="44"/>
      <c r="AJH90" s="44"/>
      <c r="AJI90" s="44"/>
      <c r="AJJ90" s="44"/>
      <c r="AJK90" s="44"/>
      <c r="AJL90" s="44"/>
      <c r="AJM90" s="44"/>
      <c r="AJN90" s="44"/>
      <c r="AJO90" s="44"/>
      <c r="AJP90" s="44"/>
      <c r="AJQ90" s="44"/>
      <c r="AJR90" s="44"/>
      <c r="AJS90" s="44"/>
      <c r="AJT90" s="44"/>
      <c r="AJU90" s="44"/>
      <c r="AJV90" s="44"/>
      <c r="AJW90" s="44"/>
      <c r="AJX90" s="44"/>
      <c r="AJY90" s="44"/>
      <c r="AJZ90" s="44"/>
      <c r="AKA90" s="44"/>
      <c r="AKB90" s="44"/>
      <c r="AKC90" s="44"/>
      <c r="AKD90" s="44"/>
      <c r="AKE90" s="44"/>
      <c r="AKF90" s="44"/>
      <c r="AKG90" s="44"/>
      <c r="AKH90" s="44"/>
      <c r="AKI90" s="44"/>
      <c r="AKJ90" s="44"/>
      <c r="AKK90" s="44"/>
      <c r="AKL90" s="44"/>
      <c r="AKM90" s="44"/>
      <c r="AKN90" s="44"/>
      <c r="AKO90" s="44"/>
      <c r="AKP90" s="44"/>
      <c r="AKQ90" s="44"/>
      <c r="AKR90" s="44"/>
      <c r="AKS90" s="44"/>
      <c r="AKT90" s="44"/>
      <c r="AKU90" s="44"/>
      <c r="AKV90" s="44"/>
      <c r="AKW90" s="44"/>
      <c r="AKX90" s="44"/>
      <c r="AKY90" s="44"/>
      <c r="AKZ90" s="44"/>
      <c r="ALA90" s="44"/>
      <c r="ALB90" s="44"/>
      <c r="ALC90" s="44"/>
      <c r="ALD90" s="44"/>
      <c r="ALE90" s="44"/>
      <c r="ALF90" s="44"/>
      <c r="ALG90" s="44"/>
      <c r="ALH90" s="44"/>
      <c r="ALI90" s="44"/>
      <c r="ALJ90" s="44"/>
      <c r="ALK90" s="44"/>
      <c r="ALL90" s="44"/>
      <c r="ALM90" s="44"/>
      <c r="ALN90" s="44"/>
      <c r="ALO90" s="44"/>
      <c r="ALP90" s="44"/>
      <c r="ALQ90" s="44"/>
      <c r="ALR90" s="44"/>
      <c r="ALS90" s="44"/>
      <c r="ALT90" s="44"/>
      <c r="ALU90" s="44"/>
      <c r="ALV90" s="44"/>
      <c r="ALW90" s="44"/>
      <c r="ALX90" s="44"/>
      <c r="ALY90" s="44"/>
      <c r="ALZ90" s="44"/>
      <c r="AMA90" s="44"/>
      <c r="AMB90" s="44"/>
      <c r="AMC90" s="44"/>
      <c r="AMD90" s="44"/>
      <c r="AME90" s="44"/>
      <c r="AMF90" s="44"/>
      <c r="AMG90" s="44"/>
      <c r="AMH90" s="44"/>
      <c r="AMI90" s="44"/>
      <c r="AMJ90" s="44"/>
      <c r="AMK90" s="44"/>
      <c r="AML90" s="44"/>
      <c r="AMM90" s="44"/>
      <c r="AMN90" s="44"/>
      <c r="AMO90" s="44"/>
      <c r="AMP90" s="44"/>
      <c r="AMQ90" s="44"/>
      <c r="AMR90" s="44"/>
      <c r="AMS90" s="44"/>
      <c r="AMT90" s="44"/>
      <c r="AMU90" s="44"/>
      <c r="AMV90" s="44"/>
      <c r="AMW90" s="44"/>
      <c r="AMX90" s="44"/>
      <c r="AMY90" s="44"/>
      <c r="AMZ90" s="44"/>
      <c r="ANA90" s="44"/>
      <c r="ANB90" s="44"/>
      <c r="ANC90" s="44"/>
      <c r="AND90" s="44"/>
      <c r="ANE90" s="44"/>
      <c r="ANF90" s="44"/>
      <c r="ANG90" s="44"/>
      <c r="ANH90" s="44"/>
      <c r="ANI90" s="44"/>
      <c r="ANJ90" s="44"/>
      <c r="ANK90" s="44"/>
      <c r="ANL90" s="44"/>
      <c r="ANM90" s="44"/>
      <c r="ANN90" s="44"/>
      <c r="ANO90" s="44"/>
      <c r="ANP90" s="44"/>
      <c r="ANQ90" s="44"/>
      <c r="ANR90" s="44"/>
      <c r="ANS90" s="44"/>
      <c r="ANT90" s="44"/>
      <c r="ANU90" s="44"/>
      <c r="ANV90" s="44"/>
      <c r="ANW90" s="44"/>
      <c r="ANX90" s="44"/>
      <c r="ANY90" s="44"/>
      <c r="ANZ90" s="44"/>
      <c r="AOA90" s="44"/>
      <c r="AOB90" s="44"/>
      <c r="AOC90" s="44"/>
      <c r="AOD90" s="44"/>
      <c r="AOE90" s="44"/>
      <c r="AOF90" s="44"/>
      <c r="AOG90" s="44"/>
      <c r="AOH90" s="44"/>
      <c r="AOI90" s="44"/>
      <c r="AOJ90" s="44"/>
      <c r="AOK90" s="44"/>
      <c r="AOL90" s="44"/>
      <c r="AOM90" s="44"/>
      <c r="AON90" s="44"/>
      <c r="AOO90" s="44"/>
      <c r="AOP90" s="44"/>
      <c r="AOQ90" s="44"/>
      <c r="AOR90" s="44"/>
      <c r="AOS90" s="44"/>
      <c r="AOT90" s="44"/>
      <c r="AOU90" s="44"/>
      <c r="AOV90" s="44"/>
      <c r="AOW90" s="44"/>
      <c r="AOX90" s="44"/>
      <c r="AOY90" s="44"/>
      <c r="AOZ90" s="44"/>
      <c r="APA90" s="44"/>
      <c r="APB90" s="44"/>
      <c r="APC90" s="44"/>
      <c r="APD90" s="44"/>
      <c r="APE90" s="44"/>
      <c r="APF90" s="44"/>
      <c r="APG90" s="44"/>
      <c r="APH90" s="44"/>
      <c r="API90" s="44"/>
      <c r="APJ90" s="44"/>
      <c r="APK90" s="44"/>
      <c r="APL90" s="44"/>
      <c r="APM90" s="44"/>
      <c r="APN90" s="44"/>
      <c r="APO90" s="44"/>
      <c r="APP90" s="44"/>
      <c r="APQ90" s="44"/>
      <c r="APR90" s="44"/>
      <c r="APS90" s="44"/>
      <c r="APT90" s="44"/>
      <c r="APU90" s="44"/>
      <c r="APV90" s="44"/>
      <c r="APW90" s="44"/>
      <c r="APX90" s="44"/>
      <c r="APY90" s="44"/>
      <c r="APZ90" s="44"/>
      <c r="AQA90" s="44"/>
      <c r="AQB90" s="44"/>
      <c r="AQC90" s="44"/>
      <c r="AQD90" s="44"/>
      <c r="AQE90" s="44"/>
      <c r="AQF90" s="44"/>
      <c r="AQG90" s="44"/>
      <c r="AQH90" s="44"/>
      <c r="AQI90" s="44"/>
      <c r="AQJ90" s="44"/>
      <c r="AQK90" s="44"/>
      <c r="AQL90" s="44"/>
      <c r="AQM90" s="44"/>
      <c r="AQN90" s="44"/>
      <c r="AQO90" s="44"/>
      <c r="AQP90" s="44"/>
      <c r="AQQ90" s="44"/>
      <c r="AQR90" s="44"/>
      <c r="AQS90" s="44"/>
      <c r="AQT90" s="44"/>
      <c r="AQU90" s="44"/>
      <c r="AQV90" s="44"/>
      <c r="AQW90" s="44"/>
      <c r="AQX90" s="44"/>
      <c r="AQY90" s="44"/>
      <c r="AQZ90" s="44"/>
      <c r="ARA90" s="44"/>
      <c r="ARB90" s="44"/>
      <c r="ARC90" s="44"/>
      <c r="ARD90" s="44"/>
      <c r="ARE90" s="44"/>
      <c r="ARF90" s="44"/>
      <c r="ARG90" s="44"/>
      <c r="ARH90" s="44"/>
      <c r="ARI90" s="44"/>
      <c r="ARJ90" s="44"/>
      <c r="ARK90" s="44"/>
      <c r="ARL90" s="44"/>
      <c r="ARM90" s="44"/>
      <c r="ARN90" s="44"/>
      <c r="ARO90" s="44"/>
      <c r="ARP90" s="44"/>
      <c r="ARQ90" s="44"/>
      <c r="ARR90" s="44"/>
      <c r="ARS90" s="44"/>
      <c r="ART90" s="44"/>
      <c r="ARU90" s="44"/>
      <c r="ARV90" s="44"/>
      <c r="ARW90" s="44"/>
      <c r="ARX90" s="44"/>
      <c r="ARY90" s="44"/>
      <c r="ARZ90" s="44"/>
      <c r="ASA90" s="44"/>
      <c r="ASB90" s="44"/>
      <c r="ASC90" s="44"/>
      <c r="ASD90" s="44"/>
      <c r="ASE90" s="44"/>
      <c r="ASF90" s="44"/>
      <c r="ASG90" s="44"/>
      <c r="ASH90" s="44"/>
      <c r="ASI90" s="44"/>
      <c r="ASJ90" s="44"/>
      <c r="ASK90" s="44"/>
      <c r="ASL90" s="44"/>
      <c r="ASM90" s="44"/>
      <c r="ASN90" s="44"/>
      <c r="ASO90" s="44"/>
      <c r="ASP90" s="44"/>
      <c r="ASQ90" s="44"/>
      <c r="ASR90" s="44"/>
      <c r="ASS90" s="44"/>
      <c r="AST90" s="44"/>
      <c r="ASU90" s="44"/>
      <c r="ASV90" s="44"/>
      <c r="ASW90" s="44"/>
      <c r="ASX90" s="44"/>
      <c r="ASY90" s="44"/>
      <c r="ASZ90" s="44"/>
      <c r="ATA90" s="44"/>
      <c r="ATB90" s="44"/>
      <c r="ATC90" s="44"/>
      <c r="ATD90" s="44"/>
      <c r="ATE90" s="44"/>
      <c r="ATF90" s="44"/>
      <c r="ATG90" s="44"/>
      <c r="ATH90" s="44"/>
      <c r="ATI90" s="44"/>
      <c r="ATJ90" s="44"/>
      <c r="ATK90" s="44"/>
      <c r="ATL90" s="44"/>
      <c r="ATM90" s="44"/>
      <c r="ATN90" s="44"/>
      <c r="ATO90" s="44"/>
      <c r="ATP90" s="44"/>
      <c r="ATQ90" s="44"/>
      <c r="ATR90" s="44"/>
      <c r="ATS90" s="44"/>
      <c r="ATT90" s="44"/>
      <c r="ATU90" s="44"/>
      <c r="ATV90" s="44"/>
      <c r="ATW90" s="44"/>
      <c r="ATX90" s="44"/>
      <c r="ATY90" s="44"/>
      <c r="ATZ90" s="44"/>
      <c r="AUA90" s="44"/>
      <c r="AUB90" s="44"/>
      <c r="AUC90" s="44"/>
      <c r="AUD90" s="44"/>
      <c r="AUE90" s="44"/>
      <c r="AUF90" s="44"/>
      <c r="AUG90" s="44"/>
      <c r="AUH90" s="44"/>
      <c r="AUI90" s="44"/>
      <c r="AUJ90" s="44"/>
      <c r="AUK90" s="44"/>
      <c r="AUL90" s="44"/>
      <c r="AUM90" s="44"/>
      <c r="AUN90" s="44"/>
      <c r="AUO90" s="44"/>
      <c r="AUP90" s="44"/>
      <c r="AUQ90" s="44"/>
      <c r="AUR90" s="44"/>
      <c r="AUS90" s="44"/>
      <c r="AUT90" s="44"/>
      <c r="AUU90" s="44"/>
      <c r="AUV90" s="44"/>
      <c r="AUW90" s="44"/>
      <c r="AUX90" s="44"/>
      <c r="AUY90" s="44"/>
      <c r="AUZ90" s="44"/>
      <c r="AVA90" s="44"/>
      <c r="AVB90" s="44"/>
      <c r="AVC90" s="44"/>
      <c r="AVD90" s="44"/>
      <c r="AVE90" s="44"/>
      <c r="AVF90" s="44"/>
      <c r="AVG90" s="44"/>
      <c r="AVH90" s="44"/>
      <c r="AVI90" s="44"/>
      <c r="AVJ90" s="44"/>
      <c r="AVK90" s="44"/>
      <c r="AVL90" s="44"/>
      <c r="AVM90" s="44"/>
      <c r="AVN90" s="44"/>
      <c r="AVO90" s="44"/>
      <c r="AVP90" s="44"/>
      <c r="AVQ90" s="44"/>
      <c r="AVR90" s="44"/>
      <c r="AVS90" s="44"/>
      <c r="AVT90" s="44"/>
      <c r="AVU90" s="44"/>
      <c r="AVV90" s="44"/>
      <c r="AVW90" s="44"/>
      <c r="AVX90" s="44"/>
      <c r="AVY90" s="44"/>
      <c r="AVZ90" s="44"/>
      <c r="AWA90" s="44"/>
      <c r="AWB90" s="44"/>
      <c r="AWC90" s="44"/>
      <c r="AWD90" s="44"/>
      <c r="AWE90" s="44"/>
      <c r="AWF90" s="44"/>
      <c r="AWG90" s="44"/>
      <c r="AWH90" s="44"/>
      <c r="AWI90" s="44"/>
      <c r="AWJ90" s="44"/>
      <c r="AWK90" s="44"/>
      <c r="AWL90" s="44"/>
      <c r="AWM90" s="44"/>
      <c r="AWN90" s="44"/>
      <c r="AWO90" s="44"/>
      <c r="AWP90" s="44"/>
      <c r="AWQ90" s="44"/>
      <c r="AWR90" s="44"/>
      <c r="AWS90" s="44"/>
      <c r="AWT90" s="44"/>
      <c r="AWU90" s="44"/>
      <c r="AWV90" s="44"/>
      <c r="AWW90" s="44"/>
      <c r="AWX90" s="44"/>
      <c r="AWY90" s="44"/>
      <c r="AWZ90" s="44"/>
      <c r="AXA90" s="44"/>
      <c r="AXB90" s="44"/>
      <c r="AXC90" s="44"/>
      <c r="AXD90" s="44"/>
      <c r="AXE90" s="44"/>
      <c r="AXF90" s="44"/>
      <c r="AXG90" s="44"/>
      <c r="AXH90" s="44"/>
      <c r="AXI90" s="44"/>
      <c r="AXJ90" s="44"/>
      <c r="AXK90" s="44"/>
      <c r="AXL90" s="44"/>
      <c r="AXM90" s="44"/>
      <c r="AXN90" s="44"/>
      <c r="AXO90" s="44"/>
      <c r="AXP90" s="44"/>
      <c r="AXQ90" s="44"/>
      <c r="AXR90" s="44"/>
      <c r="AXS90" s="44"/>
      <c r="AXT90" s="44"/>
      <c r="AXU90" s="44"/>
      <c r="AXV90" s="44"/>
      <c r="AXW90" s="44"/>
      <c r="AXX90" s="44"/>
      <c r="AXY90" s="44"/>
      <c r="AXZ90" s="44"/>
      <c r="AYA90" s="44"/>
      <c r="AYB90" s="44"/>
      <c r="AYC90" s="44"/>
      <c r="AYD90" s="44"/>
      <c r="AYE90" s="44"/>
      <c r="AYF90" s="44"/>
      <c r="AYG90" s="44"/>
      <c r="AYH90" s="44"/>
      <c r="AYI90" s="44"/>
      <c r="AYJ90" s="44"/>
      <c r="AYK90" s="44"/>
      <c r="AYL90" s="44"/>
      <c r="AYM90" s="44"/>
      <c r="AYN90" s="44"/>
      <c r="AYO90" s="44"/>
      <c r="AYP90" s="44"/>
      <c r="AYQ90" s="44"/>
      <c r="AYR90" s="44"/>
      <c r="AYS90" s="44"/>
      <c r="AYT90" s="44"/>
      <c r="AYU90" s="44"/>
      <c r="AYV90" s="44"/>
      <c r="AYW90" s="44"/>
      <c r="AYX90" s="44"/>
      <c r="AYY90" s="44"/>
      <c r="AYZ90" s="44"/>
      <c r="AZA90" s="44"/>
      <c r="AZB90" s="44"/>
      <c r="AZC90" s="44"/>
      <c r="AZD90" s="44"/>
      <c r="AZE90" s="44"/>
      <c r="AZF90" s="44"/>
      <c r="AZG90" s="44"/>
      <c r="AZH90" s="44"/>
      <c r="AZI90" s="44"/>
      <c r="AZJ90" s="44"/>
      <c r="AZK90" s="44"/>
      <c r="AZL90" s="44"/>
      <c r="AZM90" s="44"/>
      <c r="AZN90" s="44"/>
      <c r="AZO90" s="44"/>
      <c r="AZP90" s="44"/>
      <c r="AZQ90" s="44"/>
      <c r="AZR90" s="44"/>
      <c r="AZS90" s="44"/>
      <c r="AZT90" s="44"/>
      <c r="AZU90" s="44"/>
      <c r="AZV90" s="44"/>
      <c r="AZW90" s="44"/>
      <c r="AZX90" s="44"/>
      <c r="AZY90" s="44"/>
      <c r="AZZ90" s="44"/>
      <c r="BAA90" s="44"/>
      <c r="BAB90" s="44"/>
      <c r="BAC90" s="44"/>
      <c r="BAD90" s="44"/>
      <c r="BAE90" s="44"/>
      <c r="BAF90" s="44"/>
      <c r="BAG90" s="44"/>
      <c r="BAH90" s="44"/>
      <c r="BAI90" s="44"/>
      <c r="BAJ90" s="44"/>
      <c r="BAK90" s="44"/>
      <c r="BAL90" s="44"/>
      <c r="BAM90" s="44"/>
      <c r="BAN90" s="44"/>
      <c r="BAO90" s="44"/>
      <c r="BAP90" s="44"/>
      <c r="BAQ90" s="44"/>
      <c r="BAR90" s="44"/>
      <c r="BAS90" s="44"/>
      <c r="BAT90" s="44"/>
      <c r="BAU90" s="44"/>
      <c r="BAV90" s="44"/>
      <c r="BAW90" s="44"/>
      <c r="BAX90" s="44"/>
      <c r="BAY90" s="44"/>
      <c r="BAZ90" s="44"/>
      <c r="BBA90" s="44"/>
      <c r="BBB90" s="44"/>
      <c r="BBC90" s="44"/>
      <c r="BBD90" s="44"/>
      <c r="BBE90" s="44"/>
      <c r="BBF90" s="44"/>
      <c r="BBG90" s="44"/>
      <c r="BBH90" s="44"/>
      <c r="BBI90" s="44"/>
      <c r="BBJ90" s="44"/>
      <c r="BBK90" s="44"/>
      <c r="BBL90" s="44"/>
      <c r="BBM90" s="44"/>
      <c r="BBN90" s="44"/>
      <c r="BBO90" s="44"/>
      <c r="BBP90" s="44"/>
      <c r="BBQ90" s="44"/>
      <c r="BBR90" s="44"/>
      <c r="BBS90" s="44"/>
      <c r="BBT90" s="44"/>
      <c r="BBU90" s="44"/>
      <c r="BBV90" s="44"/>
      <c r="BBW90" s="44"/>
      <c r="BBX90" s="44"/>
      <c r="BBY90" s="44"/>
      <c r="BBZ90" s="44"/>
      <c r="BCA90" s="44"/>
      <c r="BCB90" s="44"/>
      <c r="BCC90" s="44"/>
      <c r="BCD90" s="44"/>
      <c r="BCE90" s="44"/>
      <c r="BCF90" s="44"/>
      <c r="BCG90" s="44"/>
      <c r="BCH90" s="44"/>
      <c r="BCI90" s="44"/>
      <c r="BCJ90" s="44"/>
      <c r="BCK90" s="44"/>
      <c r="BCL90" s="44"/>
      <c r="BCM90" s="44"/>
      <c r="BCN90" s="44"/>
      <c r="BCO90" s="44"/>
      <c r="BCP90" s="44"/>
      <c r="BCQ90" s="44"/>
      <c r="BCR90" s="44"/>
      <c r="BCS90" s="44"/>
      <c r="BCT90" s="44"/>
      <c r="BCU90" s="44"/>
      <c r="BCV90" s="44"/>
      <c r="BCW90" s="44"/>
      <c r="BCX90" s="44"/>
      <c r="BCY90" s="44"/>
      <c r="BCZ90" s="44"/>
      <c r="BDA90" s="44"/>
      <c r="BDB90" s="44"/>
      <c r="BDC90" s="44"/>
      <c r="BDD90" s="44"/>
      <c r="BDE90" s="44"/>
      <c r="BDF90" s="44"/>
      <c r="BDG90" s="44"/>
      <c r="BDH90" s="44"/>
      <c r="BDI90" s="44"/>
      <c r="BDJ90" s="44"/>
      <c r="BDK90" s="44"/>
      <c r="BDL90" s="44"/>
      <c r="BDM90" s="44"/>
      <c r="BDN90" s="44"/>
      <c r="BDO90" s="44"/>
      <c r="BDP90" s="44"/>
      <c r="BDQ90" s="44"/>
      <c r="BDR90" s="44"/>
      <c r="BDS90" s="44"/>
      <c r="BDT90" s="44"/>
      <c r="BDU90" s="44"/>
      <c r="BDV90" s="44"/>
      <c r="BDW90" s="44"/>
      <c r="BDX90" s="44"/>
      <c r="BDY90" s="44"/>
      <c r="BDZ90" s="44"/>
      <c r="BEA90" s="44"/>
      <c r="BEB90" s="44"/>
      <c r="BEC90" s="44"/>
      <c r="BED90" s="44"/>
      <c r="BEE90" s="44"/>
      <c r="BEF90" s="44"/>
      <c r="BEG90" s="44"/>
      <c r="BEH90" s="44"/>
      <c r="BEI90" s="44"/>
      <c r="BEJ90" s="44"/>
      <c r="BEK90" s="44"/>
      <c r="BEL90" s="44"/>
      <c r="BEM90" s="44"/>
      <c r="BEN90" s="44"/>
      <c r="BEO90" s="44"/>
      <c r="BEP90" s="44"/>
      <c r="BEQ90" s="44"/>
      <c r="BER90" s="44"/>
      <c r="BES90" s="44"/>
      <c r="BET90" s="44"/>
      <c r="BEU90" s="44"/>
      <c r="BEV90" s="44"/>
      <c r="BEW90" s="44"/>
      <c r="BEX90" s="44"/>
      <c r="BEY90" s="44"/>
      <c r="BEZ90" s="44"/>
      <c r="BFA90" s="44"/>
      <c r="BFB90" s="44"/>
      <c r="BFC90" s="44"/>
      <c r="BFD90" s="44"/>
      <c r="BFE90" s="44"/>
      <c r="BFF90" s="44"/>
      <c r="BFG90" s="44"/>
      <c r="BFH90" s="44"/>
      <c r="BFI90" s="44"/>
      <c r="BFJ90" s="44"/>
      <c r="BFK90" s="44"/>
      <c r="BFL90" s="44"/>
      <c r="BFM90" s="44"/>
      <c r="BFN90" s="44"/>
      <c r="BFO90" s="44"/>
      <c r="BFP90" s="44"/>
      <c r="BFQ90" s="44"/>
      <c r="BFR90" s="44"/>
      <c r="BFS90" s="44"/>
      <c r="BFT90" s="44"/>
      <c r="BFU90" s="44"/>
      <c r="BFV90" s="44"/>
      <c r="BFW90" s="44"/>
      <c r="BFX90" s="44"/>
      <c r="BFY90" s="44"/>
      <c r="BFZ90" s="44"/>
      <c r="BGA90" s="44"/>
      <c r="BGB90" s="44"/>
      <c r="BGC90" s="44"/>
      <c r="BGD90" s="44"/>
      <c r="BGE90" s="44"/>
      <c r="BGF90" s="44"/>
      <c r="BGG90" s="44"/>
      <c r="BGH90" s="44"/>
      <c r="BGI90" s="44"/>
      <c r="BGJ90" s="44"/>
      <c r="BGK90" s="44"/>
      <c r="BGL90" s="44"/>
      <c r="BGM90" s="44"/>
      <c r="BGN90" s="44"/>
      <c r="BGO90" s="44"/>
      <c r="BGP90" s="44"/>
      <c r="BGQ90" s="44"/>
      <c r="BGR90" s="44"/>
      <c r="BGS90" s="44"/>
      <c r="BGT90" s="44"/>
      <c r="BGU90" s="44"/>
      <c r="BGV90" s="44"/>
      <c r="BGW90" s="44"/>
      <c r="BGX90" s="44"/>
      <c r="BGY90" s="44"/>
      <c r="BGZ90" s="44"/>
      <c r="BHA90" s="44"/>
      <c r="BHB90" s="44"/>
      <c r="BHC90" s="44"/>
      <c r="BHD90" s="44"/>
      <c r="BHE90" s="44"/>
      <c r="BHF90" s="44"/>
      <c r="BHG90" s="44"/>
      <c r="BHH90" s="44"/>
      <c r="BHI90" s="44"/>
      <c r="BHJ90" s="44"/>
      <c r="BHK90" s="44"/>
      <c r="BHL90" s="44"/>
      <c r="BHM90" s="44"/>
      <c r="BHN90" s="44"/>
      <c r="BHO90" s="44"/>
      <c r="BHP90" s="44"/>
      <c r="BHQ90" s="44"/>
      <c r="BHR90" s="44"/>
      <c r="BHS90" s="44"/>
      <c r="BHT90" s="44"/>
      <c r="BHU90" s="44"/>
      <c r="BHV90" s="44"/>
      <c r="BHW90" s="44"/>
      <c r="BHX90" s="44"/>
      <c r="BHY90" s="44"/>
      <c r="BHZ90" s="44"/>
      <c r="BIA90" s="44"/>
      <c r="BIB90" s="44"/>
      <c r="BIC90" s="44"/>
      <c r="BID90" s="44"/>
      <c r="BIE90" s="44"/>
      <c r="BIF90" s="44"/>
      <c r="BIG90" s="44"/>
      <c r="BIH90" s="44"/>
      <c r="BII90" s="44"/>
      <c r="BIJ90" s="44"/>
      <c r="BIK90" s="44"/>
      <c r="BIL90" s="44"/>
      <c r="BIM90" s="44"/>
      <c r="BIN90" s="44"/>
      <c r="BIO90" s="44"/>
      <c r="BIP90" s="44"/>
      <c r="BIQ90" s="44"/>
      <c r="BIR90" s="44"/>
      <c r="BIS90" s="44"/>
      <c r="BIT90" s="44"/>
      <c r="BIU90" s="44"/>
      <c r="BIV90" s="44"/>
      <c r="BIW90" s="44"/>
      <c r="BIX90" s="44"/>
      <c r="BIY90" s="44"/>
      <c r="BIZ90" s="44"/>
      <c r="BJA90" s="44"/>
      <c r="BJB90" s="44"/>
      <c r="BJC90" s="44"/>
      <c r="BJD90" s="44"/>
      <c r="BJE90" s="44"/>
      <c r="BJF90" s="44"/>
      <c r="BJG90" s="44"/>
      <c r="BJH90" s="44"/>
      <c r="BJI90" s="44"/>
      <c r="BJJ90" s="44"/>
      <c r="BJK90" s="44"/>
      <c r="BJL90" s="44"/>
      <c r="BJM90" s="44"/>
      <c r="BJN90" s="44"/>
      <c r="BJO90" s="44"/>
      <c r="BJP90" s="44"/>
      <c r="BJQ90" s="44"/>
      <c r="BJR90" s="44"/>
      <c r="BJS90" s="44"/>
      <c r="BJT90" s="44"/>
      <c r="BJU90" s="44"/>
      <c r="BJV90" s="44"/>
      <c r="BJW90" s="44"/>
      <c r="BJX90" s="44"/>
      <c r="BJY90" s="44"/>
      <c r="BJZ90" s="44"/>
      <c r="BKA90" s="44"/>
      <c r="BKB90" s="44"/>
      <c r="BKC90" s="44"/>
      <c r="BKD90" s="44"/>
      <c r="BKE90" s="44"/>
      <c r="BKF90" s="44"/>
      <c r="BKG90" s="44"/>
      <c r="BKH90" s="44"/>
      <c r="BKI90" s="44"/>
      <c r="BKJ90" s="44"/>
      <c r="BKK90" s="44"/>
      <c r="BKL90" s="44"/>
      <c r="BKM90" s="44"/>
      <c r="BKN90" s="44"/>
      <c r="BKO90" s="44"/>
      <c r="BKP90" s="44"/>
      <c r="BKQ90" s="44"/>
      <c r="BKR90" s="44"/>
      <c r="BKS90" s="44"/>
      <c r="BKT90" s="44"/>
      <c r="BKU90" s="44"/>
      <c r="BKV90" s="44"/>
      <c r="BKW90" s="44"/>
      <c r="BKX90" s="44"/>
      <c r="BKY90" s="44"/>
      <c r="BKZ90" s="44"/>
      <c r="BLA90" s="44"/>
      <c r="BLB90" s="44"/>
      <c r="BLC90" s="44"/>
      <c r="BLD90" s="44"/>
      <c r="BLE90" s="44"/>
      <c r="BLF90" s="44"/>
      <c r="BLG90" s="44"/>
      <c r="BLH90" s="44"/>
      <c r="BLI90" s="44"/>
      <c r="BLJ90" s="44"/>
      <c r="BLK90" s="44"/>
      <c r="BLL90" s="44"/>
      <c r="BLM90" s="44"/>
      <c r="BLN90" s="44"/>
      <c r="BLO90" s="44"/>
      <c r="BLP90" s="44"/>
      <c r="BLQ90" s="44"/>
      <c r="BLR90" s="44"/>
      <c r="BLS90" s="44"/>
      <c r="BLT90" s="44"/>
      <c r="BLU90" s="44"/>
      <c r="BLV90" s="44"/>
      <c r="BLW90" s="44"/>
      <c r="BLX90" s="44"/>
      <c r="BLY90" s="44"/>
      <c r="BLZ90" s="44"/>
      <c r="BMA90" s="44"/>
      <c r="BMB90" s="44"/>
      <c r="BMC90" s="44"/>
      <c r="BMD90" s="44"/>
      <c r="BME90" s="44"/>
      <c r="BMF90" s="44"/>
      <c r="BMG90" s="44"/>
      <c r="BMH90" s="44"/>
      <c r="BMI90" s="44"/>
      <c r="BMJ90" s="44"/>
      <c r="BMK90" s="44"/>
      <c r="BML90" s="44"/>
      <c r="BMM90" s="44"/>
      <c r="BMN90" s="44"/>
      <c r="BMO90" s="44"/>
      <c r="BMP90" s="44"/>
      <c r="BMQ90" s="44"/>
      <c r="BMR90" s="44"/>
      <c r="BMS90" s="44"/>
      <c r="BMT90" s="44"/>
      <c r="BMU90" s="44"/>
      <c r="BMV90" s="44"/>
      <c r="BMW90" s="44"/>
      <c r="BMX90" s="44"/>
      <c r="BMY90" s="44"/>
      <c r="BMZ90" s="44"/>
      <c r="BNA90" s="44"/>
      <c r="BNB90" s="44"/>
      <c r="BNC90" s="44"/>
      <c r="BND90" s="44"/>
      <c r="BNE90" s="44"/>
      <c r="BNF90" s="44"/>
      <c r="BNG90" s="44"/>
      <c r="BNH90" s="44"/>
      <c r="BNI90" s="44"/>
      <c r="BNJ90" s="44"/>
      <c r="BNK90" s="44"/>
      <c r="BNL90" s="44"/>
      <c r="BNM90" s="44"/>
      <c r="BNN90" s="44"/>
      <c r="BNO90" s="44"/>
      <c r="BNP90" s="44"/>
      <c r="BNQ90" s="44"/>
      <c r="BNR90" s="44"/>
      <c r="BNS90" s="44"/>
      <c r="BNT90" s="44"/>
      <c r="BNU90" s="44"/>
      <c r="BNV90" s="44"/>
      <c r="BNW90" s="44"/>
      <c r="BNX90" s="44"/>
      <c r="BNY90" s="44"/>
      <c r="BNZ90" s="44"/>
      <c r="BOA90" s="44"/>
      <c r="BOB90" s="44"/>
      <c r="BOC90" s="44"/>
      <c r="BOD90" s="44"/>
      <c r="BOE90" s="44"/>
      <c r="BOF90" s="44"/>
      <c r="BOG90" s="44"/>
      <c r="BOH90" s="44"/>
      <c r="BOI90" s="44"/>
      <c r="BOJ90" s="44"/>
      <c r="BOK90" s="44"/>
      <c r="BOL90" s="44"/>
      <c r="BOM90" s="44"/>
      <c r="BON90" s="44"/>
      <c r="BOO90" s="44"/>
      <c r="BOP90" s="44"/>
      <c r="BOQ90" s="44"/>
      <c r="BOR90" s="44"/>
      <c r="BOS90" s="44"/>
      <c r="BOT90" s="44"/>
      <c r="BOU90" s="44"/>
      <c r="BOV90" s="44"/>
      <c r="BOW90" s="44"/>
      <c r="BOX90" s="44"/>
      <c r="BOY90" s="44"/>
      <c r="BOZ90" s="44"/>
      <c r="BPA90" s="44"/>
      <c r="BPB90" s="44"/>
      <c r="BPC90" s="44"/>
      <c r="BPD90" s="44"/>
      <c r="BPE90" s="44"/>
      <c r="BPF90" s="44"/>
      <c r="BPG90" s="44"/>
      <c r="BPH90" s="44"/>
      <c r="BPI90" s="44"/>
      <c r="BPJ90" s="44"/>
      <c r="BPK90" s="44"/>
      <c r="BPL90" s="44"/>
      <c r="BPM90" s="44"/>
      <c r="BPN90" s="44"/>
      <c r="BPO90" s="44"/>
      <c r="BPP90" s="44"/>
      <c r="BPQ90" s="44"/>
      <c r="BPR90" s="44"/>
      <c r="BPS90" s="44"/>
      <c r="BPT90" s="44"/>
      <c r="BPU90" s="44"/>
      <c r="BPV90" s="44"/>
      <c r="BPW90" s="44"/>
      <c r="BPX90" s="44"/>
      <c r="BPY90" s="44"/>
      <c r="BPZ90" s="44"/>
      <c r="BQA90" s="44"/>
      <c r="BQB90" s="44"/>
      <c r="BQC90" s="44"/>
      <c r="BQD90" s="44"/>
      <c r="BQE90" s="44"/>
      <c r="BQF90" s="44"/>
      <c r="BQG90" s="44"/>
      <c r="BQH90" s="44"/>
      <c r="BQI90" s="44"/>
      <c r="BQJ90" s="44"/>
      <c r="BQK90" s="44"/>
      <c r="BQL90" s="44"/>
      <c r="BQM90" s="44"/>
      <c r="BQN90" s="44"/>
      <c r="BQO90" s="44"/>
      <c r="BQP90" s="44"/>
      <c r="BQQ90" s="44"/>
      <c r="BQR90" s="44"/>
      <c r="BQS90" s="44"/>
      <c r="BQT90" s="44"/>
      <c r="BQU90" s="44"/>
      <c r="BQV90" s="44"/>
      <c r="BQW90" s="44"/>
      <c r="BQX90" s="44"/>
      <c r="BQY90" s="44"/>
      <c r="BQZ90" s="44"/>
      <c r="BRA90" s="44"/>
      <c r="BRB90" s="44"/>
      <c r="BRC90" s="44"/>
      <c r="BRD90" s="44"/>
      <c r="BRE90" s="44"/>
      <c r="BRF90" s="44"/>
      <c r="BRG90" s="44"/>
      <c r="BRH90" s="44"/>
      <c r="BRI90" s="44"/>
      <c r="BRJ90" s="44"/>
      <c r="BRK90" s="44"/>
      <c r="BRL90" s="44"/>
      <c r="BRM90" s="44"/>
      <c r="BRN90" s="44"/>
      <c r="BRO90" s="44"/>
      <c r="BRP90" s="44"/>
      <c r="BRQ90" s="44"/>
      <c r="BRR90" s="44"/>
      <c r="BRS90" s="44"/>
      <c r="BRT90" s="44"/>
      <c r="BRU90" s="44"/>
      <c r="BRV90" s="44"/>
      <c r="BRW90" s="44"/>
      <c r="BRX90" s="44"/>
      <c r="BRY90" s="44"/>
      <c r="BRZ90" s="44"/>
      <c r="BSA90" s="44"/>
      <c r="BSB90" s="44"/>
      <c r="BSC90" s="44"/>
      <c r="BSD90" s="44"/>
      <c r="BSE90" s="44"/>
      <c r="BSF90" s="44"/>
      <c r="BSG90" s="44"/>
      <c r="BSH90" s="44"/>
      <c r="BSI90" s="44"/>
      <c r="BSJ90" s="44"/>
      <c r="BSK90" s="44"/>
      <c r="BSL90" s="44"/>
      <c r="BSM90" s="44"/>
      <c r="BSN90" s="44"/>
      <c r="BSO90" s="44"/>
      <c r="BSP90" s="44"/>
      <c r="BSQ90" s="44"/>
      <c r="BSR90" s="44"/>
      <c r="BSS90" s="44"/>
      <c r="BST90" s="44"/>
      <c r="BSU90" s="44"/>
      <c r="BSV90" s="44"/>
      <c r="BSW90" s="44"/>
      <c r="BSX90" s="44"/>
      <c r="BSY90" s="44"/>
      <c r="BSZ90" s="44"/>
      <c r="BTA90" s="44"/>
      <c r="BTB90" s="44"/>
      <c r="BTC90" s="44"/>
      <c r="BTD90" s="44"/>
      <c r="BTE90" s="44"/>
      <c r="BTF90" s="44"/>
      <c r="BTG90" s="44"/>
      <c r="BTH90" s="44"/>
      <c r="BTI90" s="44"/>
      <c r="BTJ90" s="44"/>
      <c r="BTK90" s="44"/>
      <c r="BTL90" s="44"/>
      <c r="BTM90" s="44"/>
      <c r="BTN90" s="44"/>
      <c r="BTO90" s="44"/>
      <c r="BTP90" s="44"/>
      <c r="BTQ90" s="44"/>
      <c r="BTR90" s="44"/>
      <c r="BTS90" s="44"/>
      <c r="BTT90" s="44"/>
      <c r="BTU90" s="44"/>
      <c r="BTV90" s="44"/>
      <c r="BTW90" s="44"/>
      <c r="BTX90" s="44"/>
      <c r="BTY90" s="44"/>
      <c r="BTZ90" s="44"/>
      <c r="BUA90" s="44"/>
      <c r="BUB90" s="44"/>
      <c r="BUC90" s="44"/>
      <c r="BUD90" s="44"/>
      <c r="BUE90" s="44"/>
      <c r="BUF90" s="44"/>
      <c r="BUG90" s="44"/>
      <c r="BUH90" s="44"/>
      <c r="BUI90" s="44"/>
      <c r="BUJ90" s="44"/>
      <c r="BUK90" s="44"/>
      <c r="BUL90" s="44"/>
      <c r="BUM90" s="44"/>
      <c r="BUN90" s="44"/>
      <c r="BUO90" s="44"/>
      <c r="BUP90" s="44"/>
      <c r="BUQ90" s="44"/>
      <c r="BUR90" s="44"/>
      <c r="BUS90" s="44"/>
      <c r="BUT90" s="44"/>
      <c r="BUU90" s="44"/>
      <c r="BUV90" s="44"/>
      <c r="BUW90" s="44"/>
      <c r="BUX90" s="44"/>
      <c r="BUY90" s="44"/>
      <c r="BUZ90" s="44"/>
      <c r="BVA90" s="44"/>
      <c r="BVB90" s="44"/>
      <c r="BVC90" s="44"/>
      <c r="BVD90" s="44"/>
      <c r="BVE90" s="44"/>
      <c r="BVF90" s="44"/>
      <c r="BVG90" s="44"/>
      <c r="BVH90" s="44"/>
      <c r="BVI90" s="44"/>
      <c r="BVJ90" s="44"/>
      <c r="BVK90" s="44"/>
      <c r="BVL90" s="44"/>
      <c r="BVM90" s="44"/>
      <c r="BVN90" s="44"/>
      <c r="BVO90" s="44"/>
      <c r="BVP90" s="44"/>
      <c r="BVQ90" s="44"/>
      <c r="BVR90" s="44"/>
      <c r="BVS90" s="44"/>
      <c r="BVT90" s="44"/>
      <c r="BVU90" s="44"/>
      <c r="BVV90" s="44"/>
      <c r="BVW90" s="44"/>
      <c r="BVX90" s="44"/>
      <c r="BVY90" s="44"/>
      <c r="BVZ90" s="44"/>
      <c r="BWA90" s="44"/>
      <c r="BWB90" s="44"/>
      <c r="BWC90" s="44"/>
      <c r="BWD90" s="44"/>
      <c r="BWE90" s="44"/>
      <c r="BWF90" s="44"/>
      <c r="BWG90" s="44"/>
      <c r="BWH90" s="44"/>
      <c r="BWI90" s="44"/>
      <c r="BWJ90" s="44"/>
      <c r="BWK90" s="44"/>
      <c r="BWL90" s="44"/>
      <c r="BWM90" s="44"/>
      <c r="BWN90" s="44"/>
      <c r="BWO90" s="44"/>
      <c r="BWP90" s="44"/>
      <c r="BWQ90" s="44"/>
      <c r="BWR90" s="44"/>
      <c r="BWS90" s="44"/>
      <c r="BWT90" s="44"/>
      <c r="BWU90" s="44"/>
      <c r="BWV90" s="44"/>
      <c r="BWW90" s="44"/>
      <c r="BWX90" s="44"/>
      <c r="BWY90" s="44"/>
      <c r="BWZ90" s="44"/>
      <c r="BXA90" s="44"/>
      <c r="BXB90" s="44"/>
      <c r="BXC90" s="44"/>
      <c r="BXD90" s="44"/>
      <c r="BXE90" s="44"/>
      <c r="BXF90" s="44"/>
      <c r="BXG90" s="44"/>
      <c r="BXH90" s="44"/>
      <c r="BXI90" s="44"/>
      <c r="BXJ90" s="44"/>
      <c r="BXK90" s="44"/>
      <c r="BXL90" s="44"/>
      <c r="BXM90" s="44"/>
      <c r="BXN90" s="44"/>
      <c r="BXO90" s="44"/>
      <c r="BXP90" s="44"/>
      <c r="BXQ90" s="44"/>
      <c r="BXR90" s="44"/>
      <c r="BXS90" s="44"/>
      <c r="BXT90" s="44"/>
      <c r="BXU90" s="44"/>
      <c r="BXV90" s="44"/>
      <c r="BXW90" s="44"/>
      <c r="BXX90" s="44"/>
      <c r="BXY90" s="44"/>
      <c r="BXZ90" s="44"/>
      <c r="BYA90" s="44"/>
      <c r="BYB90" s="44"/>
      <c r="BYC90" s="44"/>
      <c r="BYD90" s="44"/>
      <c r="BYE90" s="44"/>
      <c r="BYF90" s="44"/>
      <c r="BYG90" s="44"/>
      <c r="BYH90" s="44"/>
      <c r="BYI90" s="44"/>
      <c r="BYJ90" s="44"/>
      <c r="BYK90" s="44"/>
      <c r="BYL90" s="44"/>
      <c r="BYM90" s="44"/>
      <c r="BYN90" s="44"/>
      <c r="BYO90" s="44"/>
      <c r="BYP90" s="44"/>
      <c r="BYQ90" s="44"/>
      <c r="BYR90" s="44"/>
      <c r="BYS90" s="44"/>
      <c r="BYT90" s="44"/>
      <c r="BYU90" s="44"/>
      <c r="BYV90" s="44"/>
      <c r="BYW90" s="44"/>
      <c r="BYX90" s="44"/>
      <c r="BYY90" s="44"/>
      <c r="BYZ90" s="44"/>
      <c r="BZA90" s="44"/>
      <c r="BZB90" s="44"/>
      <c r="BZC90" s="44"/>
      <c r="BZD90" s="44"/>
      <c r="BZE90" s="44"/>
      <c r="BZF90" s="44"/>
      <c r="BZG90" s="44"/>
      <c r="BZH90" s="44"/>
      <c r="BZI90" s="44"/>
      <c r="BZJ90" s="44"/>
      <c r="BZK90" s="44"/>
      <c r="BZL90" s="44"/>
      <c r="BZM90" s="44"/>
      <c r="BZN90" s="44"/>
      <c r="BZO90" s="44"/>
      <c r="BZP90" s="44"/>
      <c r="BZQ90" s="44"/>
      <c r="BZR90" s="44"/>
      <c r="BZS90" s="44"/>
      <c r="BZT90" s="44"/>
      <c r="BZU90" s="44"/>
      <c r="BZV90" s="44"/>
      <c r="BZW90" s="44"/>
      <c r="BZX90" s="44"/>
      <c r="BZY90" s="44"/>
      <c r="BZZ90" s="44"/>
      <c r="CAA90" s="44"/>
      <c r="CAB90" s="44"/>
      <c r="CAC90" s="44"/>
      <c r="CAD90" s="44"/>
      <c r="CAE90" s="44"/>
      <c r="CAF90" s="44"/>
      <c r="CAG90" s="44"/>
      <c r="CAH90" s="44"/>
      <c r="CAI90" s="44"/>
      <c r="CAJ90" s="44"/>
      <c r="CAK90" s="44"/>
      <c r="CAL90" s="44"/>
      <c r="CAM90" s="44"/>
      <c r="CAN90" s="44"/>
      <c r="CAO90" s="44"/>
      <c r="CAP90" s="44"/>
      <c r="CAQ90" s="44"/>
      <c r="CAR90" s="44"/>
      <c r="CAS90" s="44"/>
      <c r="CAT90" s="44"/>
      <c r="CAU90" s="44"/>
      <c r="CAV90" s="44"/>
      <c r="CAW90" s="44"/>
      <c r="CAX90" s="44"/>
      <c r="CAY90" s="44"/>
      <c r="CAZ90" s="44"/>
      <c r="CBA90" s="44"/>
      <c r="CBB90" s="44"/>
      <c r="CBC90" s="44"/>
      <c r="CBD90" s="44"/>
      <c r="CBE90" s="44"/>
      <c r="CBF90" s="44"/>
      <c r="CBG90" s="44"/>
      <c r="CBH90" s="44"/>
      <c r="CBI90" s="44"/>
      <c r="CBJ90" s="44"/>
      <c r="CBK90" s="44"/>
      <c r="CBL90" s="44"/>
      <c r="CBM90" s="44"/>
      <c r="CBN90" s="44"/>
      <c r="CBO90" s="44"/>
      <c r="CBP90" s="44"/>
      <c r="CBQ90" s="44"/>
      <c r="CBR90" s="44"/>
      <c r="CBS90" s="44"/>
      <c r="CBT90" s="44"/>
      <c r="CBU90" s="44"/>
      <c r="CBV90" s="44"/>
      <c r="CBW90" s="44"/>
      <c r="CBX90" s="44"/>
      <c r="CBY90" s="44"/>
      <c r="CBZ90" s="44"/>
      <c r="CCA90" s="44"/>
      <c r="CCB90" s="44"/>
      <c r="CCC90" s="44"/>
      <c r="CCD90" s="44"/>
      <c r="CCE90" s="44"/>
      <c r="CCF90" s="44"/>
      <c r="CCG90" s="44"/>
      <c r="CCH90" s="44"/>
      <c r="CCI90" s="44"/>
      <c r="CCJ90" s="44"/>
      <c r="CCK90" s="44"/>
      <c r="CCL90" s="44"/>
      <c r="CCM90" s="44"/>
      <c r="CCN90" s="44"/>
      <c r="CCO90" s="44"/>
      <c r="CCP90" s="44"/>
      <c r="CCQ90" s="44"/>
      <c r="CCR90" s="44"/>
      <c r="CCS90" s="44"/>
      <c r="CCT90" s="44"/>
      <c r="CCU90" s="44"/>
      <c r="CCV90" s="44"/>
      <c r="CCW90" s="44"/>
      <c r="CCX90" s="44"/>
      <c r="CCY90" s="44"/>
      <c r="CCZ90" s="44"/>
      <c r="CDA90" s="44"/>
      <c r="CDB90" s="44"/>
      <c r="CDC90" s="44"/>
      <c r="CDD90" s="44"/>
      <c r="CDE90" s="44"/>
      <c r="CDF90" s="44"/>
      <c r="CDG90" s="44"/>
      <c r="CDH90" s="44"/>
      <c r="CDI90" s="44"/>
      <c r="CDJ90" s="44"/>
      <c r="CDK90" s="44"/>
      <c r="CDL90" s="44"/>
      <c r="CDM90" s="44"/>
      <c r="CDN90" s="44"/>
      <c r="CDO90" s="44"/>
      <c r="CDP90" s="44"/>
      <c r="CDQ90" s="44"/>
      <c r="CDR90" s="44"/>
      <c r="CDS90" s="44"/>
      <c r="CDT90" s="44"/>
      <c r="CDU90" s="44"/>
      <c r="CDV90" s="44"/>
      <c r="CDW90" s="44"/>
      <c r="CDX90" s="44"/>
      <c r="CDY90" s="44"/>
      <c r="CDZ90" s="44"/>
      <c r="CEA90" s="44"/>
      <c r="CEB90" s="44"/>
      <c r="CEC90" s="44"/>
      <c r="CED90" s="44"/>
      <c r="CEE90" s="44"/>
      <c r="CEF90" s="44"/>
      <c r="CEG90" s="44"/>
      <c r="CEH90" s="44"/>
      <c r="CEI90" s="44"/>
      <c r="CEJ90" s="44"/>
      <c r="CEK90" s="44"/>
      <c r="CEL90" s="44"/>
      <c r="CEM90" s="44"/>
      <c r="CEN90" s="44"/>
      <c r="CEO90" s="44"/>
      <c r="CEP90" s="44"/>
      <c r="CEQ90" s="44"/>
      <c r="CER90" s="44"/>
      <c r="CES90" s="44"/>
      <c r="CET90" s="44"/>
      <c r="CEU90" s="44"/>
      <c r="CEV90" s="44"/>
      <c r="CEW90" s="44"/>
      <c r="CEX90" s="44"/>
      <c r="CEY90" s="44"/>
      <c r="CEZ90" s="44"/>
      <c r="CFA90" s="44"/>
      <c r="CFB90" s="44"/>
      <c r="CFC90" s="44"/>
      <c r="CFD90" s="44"/>
      <c r="CFE90" s="44"/>
      <c r="CFF90" s="44"/>
      <c r="CFG90" s="44"/>
      <c r="CFH90" s="44"/>
      <c r="CFI90" s="44"/>
      <c r="CFJ90" s="44"/>
      <c r="CFK90" s="44"/>
      <c r="CFL90" s="44"/>
      <c r="CFM90" s="44"/>
      <c r="CFN90" s="44"/>
      <c r="CFO90" s="44"/>
      <c r="CFP90" s="44"/>
      <c r="CFQ90" s="44"/>
      <c r="CFR90" s="44"/>
      <c r="CFS90" s="44"/>
      <c r="CFT90" s="44"/>
      <c r="CFU90" s="44"/>
      <c r="CFV90" s="44"/>
      <c r="CFW90" s="44"/>
      <c r="CFX90" s="44"/>
      <c r="CFY90" s="44"/>
      <c r="CFZ90" s="44"/>
      <c r="CGA90" s="44"/>
      <c r="CGB90" s="44"/>
      <c r="CGC90" s="44"/>
      <c r="CGD90" s="44"/>
      <c r="CGE90" s="44"/>
      <c r="CGF90" s="44"/>
      <c r="CGG90" s="44"/>
      <c r="CGH90" s="44"/>
      <c r="CGI90" s="44"/>
      <c r="CGJ90" s="44"/>
      <c r="CGK90" s="44"/>
      <c r="CGL90" s="44"/>
      <c r="CGM90" s="44"/>
      <c r="CGN90" s="44"/>
      <c r="CGO90" s="44"/>
      <c r="CGP90" s="44"/>
      <c r="CGQ90" s="44"/>
      <c r="CGR90" s="44"/>
      <c r="CGS90" s="44"/>
      <c r="CGT90" s="44"/>
      <c r="CGU90" s="44"/>
      <c r="CGV90" s="44"/>
      <c r="CGW90" s="44"/>
      <c r="CGX90" s="44"/>
      <c r="CGY90" s="44"/>
      <c r="CGZ90" s="44"/>
      <c r="CHA90" s="44"/>
      <c r="CHB90" s="44"/>
      <c r="CHC90" s="44"/>
      <c r="CHD90" s="44"/>
      <c r="CHE90" s="44"/>
      <c r="CHF90" s="44"/>
      <c r="CHG90" s="44"/>
      <c r="CHH90" s="44"/>
      <c r="CHI90" s="44"/>
      <c r="CHJ90" s="44"/>
      <c r="CHK90" s="44"/>
      <c r="CHL90" s="44"/>
      <c r="CHM90" s="44"/>
      <c r="CHN90" s="44"/>
      <c r="CHO90" s="44"/>
      <c r="CHP90" s="44"/>
      <c r="CHQ90" s="44"/>
      <c r="CHR90" s="44"/>
      <c r="CHS90" s="44"/>
      <c r="CHT90" s="44"/>
      <c r="CHU90" s="44"/>
      <c r="CHV90" s="44"/>
      <c r="CHW90" s="44"/>
      <c r="CHX90" s="44"/>
      <c r="CHY90" s="44"/>
      <c r="CHZ90" s="44"/>
      <c r="CIA90" s="44"/>
      <c r="CIB90" s="44"/>
      <c r="CIC90" s="44"/>
      <c r="CID90" s="44"/>
      <c r="CIE90" s="44"/>
      <c r="CIF90" s="44"/>
      <c r="CIG90" s="44"/>
      <c r="CIH90" s="44"/>
      <c r="CII90" s="44"/>
      <c r="CIJ90" s="44"/>
      <c r="CIK90" s="44"/>
      <c r="CIL90" s="44"/>
      <c r="CIM90" s="44"/>
      <c r="CIN90" s="44"/>
      <c r="CIO90" s="44"/>
      <c r="CIP90" s="44"/>
      <c r="CIQ90" s="44"/>
      <c r="CIR90" s="44"/>
      <c r="CIS90" s="44"/>
      <c r="CIT90" s="44"/>
      <c r="CIU90" s="44"/>
      <c r="CIV90" s="44"/>
      <c r="CIW90" s="44"/>
      <c r="CIX90" s="44"/>
      <c r="CIY90" s="44"/>
      <c r="CIZ90" s="44"/>
      <c r="CJA90" s="44"/>
      <c r="CJB90" s="44"/>
      <c r="CJC90" s="44"/>
      <c r="CJD90" s="44"/>
      <c r="CJE90" s="44"/>
      <c r="CJF90" s="44"/>
      <c r="CJG90" s="44"/>
      <c r="CJH90" s="44"/>
      <c r="CJI90" s="44"/>
      <c r="CJJ90" s="44"/>
      <c r="CJK90" s="44"/>
      <c r="CJL90" s="44"/>
      <c r="CJM90" s="44"/>
      <c r="CJN90" s="44"/>
      <c r="CJO90" s="44"/>
      <c r="CJP90" s="44"/>
      <c r="CJQ90" s="44"/>
      <c r="CJR90" s="44"/>
      <c r="CJS90" s="44"/>
      <c r="CJT90" s="44"/>
      <c r="CJU90" s="44"/>
      <c r="CJV90" s="44"/>
      <c r="CJW90" s="44"/>
      <c r="CJX90" s="44"/>
      <c r="CJY90" s="44"/>
      <c r="CJZ90" s="44"/>
      <c r="CKA90" s="44"/>
      <c r="CKB90" s="44"/>
      <c r="CKC90" s="44"/>
      <c r="CKD90" s="44"/>
      <c r="CKE90" s="44"/>
      <c r="CKF90" s="44"/>
      <c r="CKG90" s="44"/>
      <c r="CKH90" s="44"/>
      <c r="CKI90" s="44"/>
      <c r="CKJ90" s="44"/>
      <c r="CKK90" s="44"/>
      <c r="CKL90" s="44"/>
      <c r="CKM90" s="44"/>
      <c r="CKN90" s="44"/>
      <c r="CKO90" s="44"/>
      <c r="CKP90" s="44"/>
      <c r="CKQ90" s="44"/>
      <c r="CKR90" s="44"/>
      <c r="CKS90" s="44"/>
      <c r="CKT90" s="44"/>
      <c r="CKU90" s="44"/>
      <c r="CKV90" s="44"/>
      <c r="CKW90" s="44"/>
      <c r="CKX90" s="44"/>
      <c r="CKY90" s="44"/>
      <c r="CKZ90" s="44"/>
      <c r="CLA90" s="44"/>
      <c r="CLB90" s="44"/>
      <c r="CLC90" s="44"/>
      <c r="CLD90" s="44"/>
      <c r="CLE90" s="44"/>
      <c r="CLF90" s="44"/>
      <c r="CLG90" s="44"/>
      <c r="CLH90" s="44"/>
      <c r="CLI90" s="44"/>
      <c r="CLJ90" s="44"/>
      <c r="CLK90" s="44"/>
      <c r="CLL90" s="44"/>
      <c r="CLM90" s="44"/>
      <c r="CLN90" s="44"/>
      <c r="CLO90" s="44"/>
      <c r="CLP90" s="44"/>
      <c r="CLQ90" s="44"/>
      <c r="CLR90" s="44"/>
      <c r="CLS90" s="44"/>
      <c r="CLT90" s="44"/>
      <c r="CLU90" s="44"/>
      <c r="CLV90" s="44"/>
      <c r="CLW90" s="44"/>
      <c r="CLX90" s="44"/>
      <c r="CLY90" s="44"/>
      <c r="CLZ90" s="44"/>
      <c r="CMA90" s="44"/>
      <c r="CMB90" s="44"/>
      <c r="CMC90" s="44"/>
      <c r="CMD90" s="44"/>
      <c r="CME90" s="44"/>
      <c r="CMF90" s="44"/>
      <c r="CMG90" s="44"/>
      <c r="CMH90" s="44"/>
      <c r="CMI90" s="44"/>
      <c r="CMJ90" s="44"/>
      <c r="CMK90" s="44"/>
      <c r="CML90" s="44"/>
      <c r="CMM90" s="44"/>
      <c r="CMN90" s="44"/>
      <c r="CMO90" s="44"/>
      <c r="CMP90" s="44"/>
      <c r="CMQ90" s="44"/>
      <c r="CMR90" s="44"/>
      <c r="CMS90" s="44"/>
      <c r="CMT90" s="44"/>
      <c r="CMU90" s="44"/>
      <c r="CMV90" s="44"/>
      <c r="CMW90" s="44"/>
      <c r="CMX90" s="44"/>
      <c r="CMY90" s="44"/>
      <c r="CMZ90" s="44"/>
      <c r="CNA90" s="44"/>
      <c r="CNB90" s="44"/>
      <c r="CNC90" s="44"/>
      <c r="CND90" s="44"/>
      <c r="CNE90" s="44"/>
      <c r="CNF90" s="44"/>
      <c r="CNG90" s="44"/>
      <c r="CNH90" s="44"/>
      <c r="CNI90" s="44"/>
      <c r="CNJ90" s="44"/>
      <c r="CNK90" s="44"/>
      <c r="CNL90" s="44"/>
      <c r="CNM90" s="44"/>
      <c r="CNN90" s="44"/>
      <c r="CNO90" s="44"/>
      <c r="CNP90" s="44"/>
      <c r="CNQ90" s="44"/>
      <c r="CNR90" s="44"/>
      <c r="CNS90" s="44"/>
      <c r="CNT90" s="44"/>
      <c r="CNU90" s="44"/>
      <c r="CNV90" s="44"/>
      <c r="CNW90" s="44"/>
      <c r="CNX90" s="44"/>
      <c r="CNY90" s="44"/>
      <c r="CNZ90" s="44"/>
      <c r="COA90" s="44"/>
      <c r="COB90" s="44"/>
      <c r="COC90" s="44"/>
      <c r="COD90" s="44"/>
      <c r="COE90" s="44"/>
      <c r="COF90" s="44"/>
      <c r="COG90" s="44"/>
      <c r="COH90" s="44"/>
      <c r="COI90" s="44"/>
      <c r="COJ90" s="44"/>
      <c r="COK90" s="44"/>
      <c r="COL90" s="44"/>
      <c r="COM90" s="44"/>
      <c r="CON90" s="44"/>
      <c r="COO90" s="44"/>
      <c r="COP90" s="44"/>
      <c r="COQ90" s="44"/>
      <c r="COR90" s="44"/>
      <c r="COS90" s="44"/>
      <c r="COT90" s="44"/>
      <c r="COU90" s="44"/>
      <c r="COV90" s="44"/>
      <c r="COW90" s="44"/>
      <c r="COX90" s="44"/>
      <c r="COY90" s="44"/>
      <c r="COZ90" s="44"/>
      <c r="CPA90" s="44"/>
      <c r="CPB90" s="44"/>
      <c r="CPC90" s="44"/>
      <c r="CPD90" s="44"/>
      <c r="CPE90" s="44"/>
      <c r="CPF90" s="44"/>
      <c r="CPG90" s="44"/>
      <c r="CPH90" s="44"/>
      <c r="CPI90" s="44"/>
      <c r="CPJ90" s="44"/>
      <c r="CPK90" s="44"/>
      <c r="CPL90" s="44"/>
      <c r="CPM90" s="44"/>
      <c r="CPN90" s="44"/>
      <c r="CPO90" s="44"/>
      <c r="CPP90" s="44"/>
      <c r="CPQ90" s="44"/>
      <c r="CPR90" s="44"/>
      <c r="CPS90" s="44"/>
      <c r="CPT90" s="44"/>
      <c r="CPU90" s="44"/>
      <c r="CPV90" s="44"/>
      <c r="CPW90" s="44"/>
      <c r="CPX90" s="44"/>
      <c r="CPY90" s="44"/>
      <c r="CPZ90" s="44"/>
      <c r="CQA90" s="44"/>
      <c r="CQB90" s="44"/>
      <c r="CQC90" s="44"/>
      <c r="CQD90" s="44"/>
      <c r="CQE90" s="44"/>
      <c r="CQF90" s="44"/>
      <c r="CQG90" s="44"/>
      <c r="CQH90" s="44"/>
      <c r="CQI90" s="44"/>
      <c r="CQJ90" s="44"/>
      <c r="CQK90" s="44"/>
      <c r="CQL90" s="44"/>
      <c r="CQM90" s="44"/>
      <c r="CQN90" s="44"/>
      <c r="CQO90" s="44"/>
      <c r="CQP90" s="44"/>
      <c r="CQQ90" s="44"/>
      <c r="CQR90" s="44"/>
      <c r="CQS90" s="44"/>
      <c r="CQT90" s="44"/>
      <c r="CQU90" s="44"/>
      <c r="CQV90" s="44"/>
      <c r="CQW90" s="44"/>
      <c r="CQX90" s="44"/>
      <c r="CQY90" s="44"/>
      <c r="CQZ90" s="44"/>
      <c r="CRA90" s="44"/>
      <c r="CRB90" s="44"/>
      <c r="CRC90" s="44"/>
      <c r="CRD90" s="44"/>
      <c r="CRE90" s="44"/>
      <c r="CRF90" s="44"/>
      <c r="CRG90" s="44"/>
      <c r="CRH90" s="44"/>
      <c r="CRI90" s="44"/>
      <c r="CRJ90" s="44"/>
      <c r="CRK90" s="44"/>
      <c r="CRL90" s="44"/>
      <c r="CRM90" s="44"/>
      <c r="CRN90" s="44"/>
      <c r="CRO90" s="44"/>
      <c r="CRP90" s="44"/>
      <c r="CRQ90" s="44"/>
      <c r="CRR90" s="44"/>
      <c r="CRS90" s="44"/>
      <c r="CRT90" s="44"/>
      <c r="CRU90" s="44"/>
      <c r="CRV90" s="44"/>
      <c r="CRW90" s="44"/>
      <c r="CRX90" s="44"/>
      <c r="CRY90" s="44"/>
      <c r="CRZ90" s="44"/>
      <c r="CSA90" s="44"/>
    </row>
    <row r="91" spans="2:2523" ht="18" customHeight="1" x14ac:dyDescent="0.25">
      <c r="B91" s="13"/>
      <c r="C91" s="13"/>
      <c r="D91" s="13"/>
      <c r="E91" s="13"/>
      <c r="F91" s="13"/>
      <c r="G91" s="13"/>
      <c r="H91" s="13"/>
      <c r="I91" s="13"/>
      <c r="R91" s="322" t="s">
        <v>70</v>
      </c>
      <c r="S91" s="57" t="s">
        <v>14</v>
      </c>
      <c r="T91" s="56"/>
      <c r="U91" s="56"/>
      <c r="V91" s="13"/>
      <c r="W91" s="322" t="s">
        <v>70</v>
      </c>
      <c r="X91" s="57" t="s">
        <v>14</v>
      </c>
      <c r="Y91" s="63">
        <f>IF($AL$7=1,D14,IF($AL$7=2,L53,IF($AL$7=3,T91)))</f>
        <v>0</v>
      </c>
      <c r="Z91" s="63">
        <f>IF($AL$7=1,E14,IF($AL$7=2,M53,IF($AL$7=3,U91)))</f>
        <v>0</v>
      </c>
      <c r="AA91" s="63">
        <f t="shared" ref="AA91:AB94" si="17">+Z91:Z91</f>
        <v>0</v>
      </c>
      <c r="AB91" s="63">
        <f t="shared" si="17"/>
        <v>0</v>
      </c>
      <c r="AC91" s="307">
        <f>+AB91:AB91</f>
        <v>0</v>
      </c>
      <c r="AD91" s="13"/>
      <c r="AE91" s="67">
        <v>22596</v>
      </c>
      <c r="AF91" s="67">
        <f t="shared" ref="AF91:AJ94" si="18">3*ROUNDUP(AE91*(1+Y91)/3,0)</f>
        <v>22596</v>
      </c>
      <c r="AG91" s="67">
        <f t="shared" si="18"/>
        <v>22596</v>
      </c>
      <c r="AH91" s="309">
        <f t="shared" si="18"/>
        <v>22596</v>
      </c>
      <c r="AI91" s="309">
        <f t="shared" si="18"/>
        <v>22596</v>
      </c>
      <c r="AJ91" s="309">
        <f t="shared" si="18"/>
        <v>22596</v>
      </c>
    </row>
    <row r="92" spans="2:2523" ht="18" customHeight="1" x14ac:dyDescent="0.25">
      <c r="B92" s="13"/>
      <c r="C92" s="13"/>
      <c r="D92" s="13"/>
      <c r="E92" s="13"/>
      <c r="F92" s="13"/>
      <c r="G92" s="13"/>
      <c r="H92" s="13"/>
      <c r="I92" s="13"/>
      <c r="R92" s="322"/>
      <c r="S92" s="57" t="s">
        <v>16</v>
      </c>
      <c r="T92" s="56"/>
      <c r="U92" s="56"/>
      <c r="V92" s="13"/>
      <c r="W92" s="322"/>
      <c r="X92" s="57" t="s">
        <v>16</v>
      </c>
      <c r="Y92" s="63">
        <f>IF($AL$7=1,D15,IF($AL$7=2,L54,IF($AL$7=3,T92)))</f>
        <v>0</v>
      </c>
      <c r="Z92" s="63">
        <f>IF($AL$7=1,E15,IF($AL$7=2,M54,IF($AL$7=3,U92)))</f>
        <v>0</v>
      </c>
      <c r="AA92" s="63">
        <f t="shared" si="17"/>
        <v>0</v>
      </c>
      <c r="AB92" s="63">
        <f t="shared" si="17"/>
        <v>0</v>
      </c>
      <c r="AC92" s="307">
        <f>+AB92:AB92</f>
        <v>0</v>
      </c>
      <c r="AD92" s="13"/>
      <c r="AE92" s="67">
        <v>28329</v>
      </c>
      <c r="AF92" s="67">
        <f t="shared" si="18"/>
        <v>28329</v>
      </c>
      <c r="AG92" s="67">
        <f t="shared" si="18"/>
        <v>28329</v>
      </c>
      <c r="AH92" s="309">
        <f t="shared" si="18"/>
        <v>28329</v>
      </c>
      <c r="AI92" s="309">
        <f t="shared" si="18"/>
        <v>28329</v>
      </c>
      <c r="AJ92" s="309">
        <f t="shared" si="18"/>
        <v>28329</v>
      </c>
    </row>
    <row r="93" spans="2:2523" ht="18" customHeight="1" x14ac:dyDescent="0.25">
      <c r="B93" s="13"/>
      <c r="C93" s="13"/>
      <c r="D93" s="13"/>
      <c r="E93" s="13"/>
      <c r="F93" s="13"/>
      <c r="G93" s="13"/>
      <c r="H93" s="13"/>
      <c r="I93" s="13"/>
      <c r="J93"/>
      <c r="K93"/>
      <c r="L93"/>
      <c r="M93"/>
      <c r="N93" s="148"/>
      <c r="O93" s="148"/>
      <c r="P93" s="148"/>
      <c r="Q93" s="44"/>
      <c r="R93" s="322" t="s">
        <v>71</v>
      </c>
      <c r="S93" s="57" t="s">
        <v>14</v>
      </c>
      <c r="T93" s="56"/>
      <c r="U93" s="56"/>
      <c r="V93" s="13"/>
      <c r="W93" s="322" t="s">
        <v>71</v>
      </c>
      <c r="X93" s="57" t="s">
        <v>14</v>
      </c>
      <c r="Y93" s="63">
        <f>IF($AL$7=1,D14,IF($AL$7=2,L53,IF($AL$7=3,T93)))</f>
        <v>0</v>
      </c>
      <c r="Z93" s="63">
        <f>IF($AL$7=1,E14,IF($AL$7=2,M53,IF($AL$7=3,U93)))</f>
        <v>0</v>
      </c>
      <c r="AA93" s="63">
        <f t="shared" si="17"/>
        <v>0</v>
      </c>
      <c r="AB93" s="63">
        <f t="shared" si="17"/>
        <v>0</v>
      </c>
      <c r="AC93" s="307">
        <f>+AB93:AB93</f>
        <v>0</v>
      </c>
      <c r="AD93" s="13"/>
      <c r="AE93" s="67">
        <v>22371</v>
      </c>
      <c r="AF93" s="67">
        <f t="shared" si="18"/>
        <v>22371</v>
      </c>
      <c r="AG93" s="67">
        <f t="shared" si="18"/>
        <v>22371</v>
      </c>
      <c r="AH93" s="309">
        <f t="shared" si="18"/>
        <v>22371</v>
      </c>
      <c r="AI93" s="309">
        <f t="shared" si="18"/>
        <v>22371</v>
      </c>
      <c r="AJ93" s="309">
        <f t="shared" si="18"/>
        <v>22371</v>
      </c>
    </row>
    <row r="94" spans="2:2523" ht="18" customHeight="1" x14ac:dyDescent="0.25">
      <c r="B94" s="13"/>
      <c r="C94" s="13"/>
      <c r="D94" s="13"/>
      <c r="E94" s="13"/>
      <c r="F94" s="13"/>
      <c r="G94" s="13"/>
      <c r="H94" s="13"/>
      <c r="I94" s="13"/>
      <c r="J94"/>
      <c r="K94"/>
      <c r="L94"/>
      <c r="M94"/>
      <c r="N94" s="148"/>
      <c r="O94" s="148"/>
      <c r="P94" s="148"/>
      <c r="Q94" s="44"/>
      <c r="R94" s="322"/>
      <c r="S94" s="57" t="s">
        <v>16</v>
      </c>
      <c r="T94" s="56"/>
      <c r="U94" s="56"/>
      <c r="V94" s="13"/>
      <c r="W94" s="322"/>
      <c r="X94" s="57" t="s">
        <v>16</v>
      </c>
      <c r="Y94" s="63">
        <f>IF($AL$7=1,D15,IF($AL$7=2,L54,IF($AL$7=3,T94)))</f>
        <v>0</v>
      </c>
      <c r="Z94" s="63">
        <f>IF($AL$7=1,E15,IF($AL$7=2,M54,IF($AL$7=3,U94)))</f>
        <v>0</v>
      </c>
      <c r="AA94" s="63">
        <f t="shared" si="17"/>
        <v>0</v>
      </c>
      <c r="AB94" s="63">
        <f t="shared" si="17"/>
        <v>0</v>
      </c>
      <c r="AC94" s="307">
        <f>+AB94:AB94</f>
        <v>0</v>
      </c>
      <c r="AD94" s="13"/>
      <c r="AE94" s="67">
        <v>28329</v>
      </c>
      <c r="AF94" s="67">
        <f t="shared" si="18"/>
        <v>28329</v>
      </c>
      <c r="AG94" s="67">
        <f t="shared" si="18"/>
        <v>28329</v>
      </c>
      <c r="AH94" s="309">
        <f t="shared" si="18"/>
        <v>28329</v>
      </c>
      <c r="AI94" s="309">
        <f t="shared" si="18"/>
        <v>28329</v>
      </c>
      <c r="AJ94" s="309">
        <f t="shared" si="18"/>
        <v>28329</v>
      </c>
    </row>
    <row r="95" spans="2:2523" s="28" customFormat="1" ht="18" hidden="1" customHeight="1" x14ac:dyDescent="0.25">
      <c r="B95" s="17"/>
      <c r="C95" s="17"/>
      <c r="D95" s="17"/>
      <c r="E95" s="17"/>
      <c r="F95" s="17"/>
      <c r="G95" s="17"/>
      <c r="H95" s="17"/>
      <c r="I95" s="17"/>
      <c r="J95" s="17" t="s">
        <v>12</v>
      </c>
      <c r="K95" s="17" t="s">
        <v>14</v>
      </c>
      <c r="L95" s="17"/>
      <c r="M95" s="17"/>
      <c r="N95" s="17"/>
      <c r="O95" s="17"/>
      <c r="P95" s="17"/>
      <c r="Q95" s="13"/>
      <c r="R95" s="17" t="s">
        <v>12</v>
      </c>
      <c r="S95" s="17" t="s">
        <v>14</v>
      </c>
      <c r="T95" s="17"/>
      <c r="U95" s="17"/>
      <c r="V95" s="13"/>
      <c r="W95" s="17" t="s">
        <v>12</v>
      </c>
      <c r="X95" s="17" t="s">
        <v>14</v>
      </c>
      <c r="Y95" s="16">
        <f t="shared" ref="Y95:AC106" si="19">+Y8</f>
        <v>0</v>
      </c>
      <c r="Z95" s="16">
        <f t="shared" si="19"/>
        <v>0</v>
      </c>
      <c r="AA95" s="16">
        <f t="shared" si="19"/>
        <v>0</v>
      </c>
      <c r="AB95" s="16">
        <f t="shared" si="19"/>
        <v>0</v>
      </c>
      <c r="AC95" s="16">
        <f t="shared" si="19"/>
        <v>0</v>
      </c>
      <c r="AD95" s="17"/>
      <c r="AE95" s="32">
        <f t="shared" ref="AE95:AJ106" si="20">+AE8</f>
        <v>11305</v>
      </c>
      <c r="AF95" s="32">
        <f t="shared" si="20"/>
        <v>11307</v>
      </c>
      <c r="AG95" s="32">
        <f t="shared" si="20"/>
        <v>11307</v>
      </c>
      <c r="AH95" s="32">
        <f t="shared" si="20"/>
        <v>11307</v>
      </c>
      <c r="AI95" s="32">
        <f t="shared" si="20"/>
        <v>11307</v>
      </c>
      <c r="AJ95" s="32">
        <f t="shared" si="20"/>
        <v>11307</v>
      </c>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c r="CRE95"/>
      <c r="CRF95"/>
      <c r="CRG95"/>
      <c r="CRH95"/>
      <c r="CRI95"/>
      <c r="CRJ95"/>
      <c r="CRK95"/>
      <c r="CRL95"/>
      <c r="CRM95"/>
      <c r="CRN95"/>
      <c r="CRO95"/>
      <c r="CRP95"/>
      <c r="CRQ95"/>
      <c r="CRR95"/>
      <c r="CRS95"/>
      <c r="CRT95"/>
      <c r="CRU95"/>
      <c r="CRV95"/>
      <c r="CRW95"/>
      <c r="CRX95"/>
      <c r="CRY95"/>
      <c r="CRZ95"/>
      <c r="CSA95"/>
    </row>
    <row r="96" spans="2:2523" s="28" customFormat="1" ht="18" hidden="1" customHeight="1" x14ac:dyDescent="0.25">
      <c r="B96" s="17"/>
      <c r="C96" s="17"/>
      <c r="D96" s="17"/>
      <c r="E96" s="17"/>
      <c r="F96" s="17"/>
      <c r="G96" s="17"/>
      <c r="H96" s="17"/>
      <c r="I96" s="17"/>
      <c r="J96" s="17" t="s">
        <v>12</v>
      </c>
      <c r="K96" s="17" t="s">
        <v>16</v>
      </c>
      <c r="L96" s="17"/>
      <c r="M96" s="17"/>
      <c r="N96" s="17"/>
      <c r="O96" s="17"/>
      <c r="P96" s="17"/>
      <c r="Q96" s="13"/>
      <c r="R96" s="17" t="s">
        <v>12</v>
      </c>
      <c r="S96" s="17" t="s">
        <v>16</v>
      </c>
      <c r="T96" s="17"/>
      <c r="U96" s="17"/>
      <c r="V96" s="13"/>
      <c r="W96" s="17" t="s">
        <v>12</v>
      </c>
      <c r="X96" s="17" t="s">
        <v>16</v>
      </c>
      <c r="Y96" s="16">
        <f t="shared" si="19"/>
        <v>0</v>
      </c>
      <c r="Z96" s="16">
        <f t="shared" si="19"/>
        <v>0</v>
      </c>
      <c r="AA96" s="16">
        <f t="shared" si="19"/>
        <v>0</v>
      </c>
      <c r="AB96" s="16">
        <f t="shared" si="19"/>
        <v>0</v>
      </c>
      <c r="AC96" s="16">
        <f t="shared" si="19"/>
        <v>0</v>
      </c>
      <c r="AD96" s="17"/>
      <c r="AE96" s="32">
        <f t="shared" si="20"/>
        <v>32424</v>
      </c>
      <c r="AF96" s="32">
        <f t="shared" si="20"/>
        <v>32424</v>
      </c>
      <c r="AG96" s="32">
        <f t="shared" si="20"/>
        <v>32424</v>
      </c>
      <c r="AH96" s="32">
        <f t="shared" si="20"/>
        <v>32424</v>
      </c>
      <c r="AI96" s="32">
        <f t="shared" si="20"/>
        <v>32424</v>
      </c>
      <c r="AJ96" s="32">
        <f t="shared" si="20"/>
        <v>32424</v>
      </c>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c r="CRJ96"/>
      <c r="CRK96"/>
      <c r="CRL96"/>
      <c r="CRM96"/>
      <c r="CRN96"/>
      <c r="CRO96"/>
      <c r="CRP96"/>
      <c r="CRQ96"/>
      <c r="CRR96"/>
      <c r="CRS96"/>
      <c r="CRT96"/>
      <c r="CRU96"/>
      <c r="CRV96"/>
      <c r="CRW96"/>
      <c r="CRX96"/>
      <c r="CRY96"/>
      <c r="CRZ96"/>
      <c r="CSA96"/>
    </row>
    <row r="97" spans="2:2523" s="28" customFormat="1" ht="18" hidden="1" customHeight="1" x14ac:dyDescent="0.25">
      <c r="B97" s="17"/>
      <c r="C97" s="17"/>
      <c r="D97" s="17"/>
      <c r="E97" s="17"/>
      <c r="F97" s="17"/>
      <c r="G97" s="17"/>
      <c r="H97" s="17"/>
      <c r="I97" s="17"/>
      <c r="J97" s="17"/>
      <c r="K97" s="17"/>
      <c r="L97" s="17"/>
      <c r="M97" s="17"/>
      <c r="N97" s="17"/>
      <c r="O97" s="17"/>
      <c r="P97" s="17"/>
      <c r="Q97" s="13"/>
      <c r="R97" s="17" t="s">
        <v>18</v>
      </c>
      <c r="S97" s="17" t="s">
        <v>14</v>
      </c>
      <c r="T97" s="17"/>
      <c r="U97" s="17"/>
      <c r="V97" s="13"/>
      <c r="W97" s="17" t="s">
        <v>18</v>
      </c>
      <c r="X97" s="17" t="s">
        <v>14</v>
      </c>
      <c r="Y97" s="16">
        <f t="shared" si="19"/>
        <v>0</v>
      </c>
      <c r="Z97" s="16">
        <f t="shared" si="19"/>
        <v>0</v>
      </c>
      <c r="AA97" s="16">
        <f t="shared" si="19"/>
        <v>0</v>
      </c>
      <c r="AB97" s="16">
        <f t="shared" si="19"/>
        <v>0</v>
      </c>
      <c r="AC97" s="16">
        <f t="shared" si="19"/>
        <v>0</v>
      </c>
      <c r="AD97" s="17"/>
      <c r="AE97" s="32">
        <f t="shared" si="20"/>
        <v>11305</v>
      </c>
      <c r="AF97" s="32">
        <f t="shared" si="20"/>
        <v>11307</v>
      </c>
      <c r="AG97" s="32">
        <f t="shared" si="20"/>
        <v>11307</v>
      </c>
      <c r="AH97" s="32">
        <f t="shared" si="20"/>
        <v>11307</v>
      </c>
      <c r="AI97" s="32">
        <f t="shared" si="20"/>
        <v>11307</v>
      </c>
      <c r="AJ97" s="32">
        <f t="shared" si="20"/>
        <v>11307</v>
      </c>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c r="CRJ97"/>
      <c r="CRK97"/>
      <c r="CRL97"/>
      <c r="CRM97"/>
      <c r="CRN97"/>
      <c r="CRO97"/>
      <c r="CRP97"/>
      <c r="CRQ97"/>
      <c r="CRR97"/>
      <c r="CRS97"/>
      <c r="CRT97"/>
      <c r="CRU97"/>
      <c r="CRV97"/>
      <c r="CRW97"/>
      <c r="CRX97"/>
      <c r="CRY97"/>
      <c r="CRZ97"/>
      <c r="CSA97"/>
    </row>
    <row r="98" spans="2:2523" s="28" customFormat="1" ht="18" hidden="1" customHeight="1" x14ac:dyDescent="0.25">
      <c r="B98" s="17"/>
      <c r="C98" s="17"/>
      <c r="D98" s="17"/>
      <c r="E98" s="17"/>
      <c r="F98" s="17"/>
      <c r="G98" s="17"/>
      <c r="H98" s="17"/>
      <c r="I98" s="17"/>
      <c r="J98" s="17"/>
      <c r="K98" s="17"/>
      <c r="L98" s="17"/>
      <c r="M98" s="17"/>
      <c r="N98" s="17"/>
      <c r="O98" s="17"/>
      <c r="P98" s="17"/>
      <c r="Q98" s="13"/>
      <c r="R98" s="17" t="s">
        <v>18</v>
      </c>
      <c r="S98" s="17" t="s">
        <v>16</v>
      </c>
      <c r="T98" s="17"/>
      <c r="U98" s="17"/>
      <c r="V98" s="13"/>
      <c r="W98" s="17" t="s">
        <v>18</v>
      </c>
      <c r="X98" s="17" t="s">
        <v>16</v>
      </c>
      <c r="Y98" s="16">
        <f t="shared" si="19"/>
        <v>0</v>
      </c>
      <c r="Z98" s="16">
        <f t="shared" si="19"/>
        <v>0</v>
      </c>
      <c r="AA98" s="16">
        <f t="shared" si="19"/>
        <v>0</v>
      </c>
      <c r="AB98" s="16">
        <f t="shared" si="19"/>
        <v>0</v>
      </c>
      <c r="AC98" s="16">
        <f t="shared" si="19"/>
        <v>0</v>
      </c>
      <c r="AD98" s="17"/>
      <c r="AE98" s="32">
        <f t="shared" si="20"/>
        <v>32424</v>
      </c>
      <c r="AF98" s="32">
        <f t="shared" si="20"/>
        <v>32424</v>
      </c>
      <c r="AG98" s="32">
        <f t="shared" si="20"/>
        <v>32424</v>
      </c>
      <c r="AH98" s="32">
        <f t="shared" si="20"/>
        <v>32424</v>
      </c>
      <c r="AI98" s="32">
        <f t="shared" si="20"/>
        <v>32424</v>
      </c>
      <c r="AJ98" s="32">
        <f t="shared" si="20"/>
        <v>32424</v>
      </c>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c r="CRJ98"/>
      <c r="CRK98"/>
      <c r="CRL98"/>
      <c r="CRM98"/>
      <c r="CRN98"/>
      <c r="CRO98"/>
      <c r="CRP98"/>
      <c r="CRQ98"/>
      <c r="CRR98"/>
      <c r="CRS98"/>
      <c r="CRT98"/>
      <c r="CRU98"/>
      <c r="CRV98"/>
      <c r="CRW98"/>
      <c r="CRX98"/>
      <c r="CRY98"/>
      <c r="CRZ98"/>
      <c r="CSA98"/>
    </row>
    <row r="99" spans="2:2523" s="28" customFormat="1" ht="18" hidden="1" customHeight="1" x14ac:dyDescent="0.25">
      <c r="B99" s="17"/>
      <c r="C99" s="17"/>
      <c r="D99" s="17"/>
      <c r="E99" s="17"/>
      <c r="F99" s="17"/>
      <c r="G99" s="17"/>
      <c r="H99" s="17"/>
      <c r="I99" s="17"/>
      <c r="J99" s="17" t="s">
        <v>20</v>
      </c>
      <c r="K99" s="17" t="s">
        <v>14</v>
      </c>
      <c r="L99" s="17"/>
      <c r="M99" s="17"/>
      <c r="N99" s="17"/>
      <c r="O99" s="17"/>
      <c r="P99" s="17"/>
      <c r="Q99" s="13"/>
      <c r="R99" s="17" t="s">
        <v>20</v>
      </c>
      <c r="S99" s="17" t="s">
        <v>14</v>
      </c>
      <c r="T99" s="17"/>
      <c r="U99" s="17"/>
      <c r="V99" s="13"/>
      <c r="W99" s="17" t="s">
        <v>20</v>
      </c>
      <c r="X99" s="17" t="s">
        <v>14</v>
      </c>
      <c r="Y99" s="16">
        <f t="shared" si="19"/>
        <v>0</v>
      </c>
      <c r="Z99" s="16">
        <f t="shared" si="19"/>
        <v>0</v>
      </c>
      <c r="AA99" s="16">
        <f t="shared" si="19"/>
        <v>0</v>
      </c>
      <c r="AB99" s="16">
        <f t="shared" si="19"/>
        <v>0</v>
      </c>
      <c r="AC99" s="16">
        <f t="shared" si="19"/>
        <v>0</v>
      </c>
      <c r="AD99" s="17"/>
      <c r="AE99" s="32">
        <f t="shared" si="20"/>
        <v>15207</v>
      </c>
      <c r="AF99" s="32">
        <f t="shared" si="20"/>
        <v>15207</v>
      </c>
      <c r="AG99" s="32">
        <f t="shared" si="20"/>
        <v>15207</v>
      </c>
      <c r="AH99" s="32">
        <f t="shared" si="20"/>
        <v>15207</v>
      </c>
      <c r="AI99" s="32">
        <f t="shared" si="20"/>
        <v>15207</v>
      </c>
      <c r="AJ99" s="32">
        <f t="shared" si="20"/>
        <v>15207</v>
      </c>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c r="CRJ99"/>
      <c r="CRK99"/>
      <c r="CRL99"/>
      <c r="CRM99"/>
      <c r="CRN99"/>
      <c r="CRO99"/>
      <c r="CRP99"/>
      <c r="CRQ99"/>
      <c r="CRR99"/>
      <c r="CRS99"/>
      <c r="CRT99"/>
      <c r="CRU99"/>
      <c r="CRV99"/>
      <c r="CRW99"/>
      <c r="CRX99"/>
      <c r="CRY99"/>
      <c r="CRZ99"/>
      <c r="CSA99"/>
    </row>
    <row r="100" spans="2:2523" s="28" customFormat="1" ht="18" hidden="1" customHeight="1" x14ac:dyDescent="0.25">
      <c r="B100" s="17"/>
      <c r="C100" s="17"/>
      <c r="D100" s="17"/>
      <c r="E100" s="17"/>
      <c r="F100" s="17"/>
      <c r="G100" s="17"/>
      <c r="H100" s="17"/>
      <c r="I100" s="17"/>
      <c r="J100" s="17" t="s">
        <v>20</v>
      </c>
      <c r="K100" s="17" t="s">
        <v>16</v>
      </c>
      <c r="L100" s="17"/>
      <c r="M100" s="17"/>
      <c r="N100" s="17"/>
      <c r="O100" s="17"/>
      <c r="P100" s="17"/>
      <c r="Q100" s="13"/>
      <c r="R100" s="17" t="s">
        <v>20</v>
      </c>
      <c r="S100" s="17" t="s">
        <v>16</v>
      </c>
      <c r="T100" s="17"/>
      <c r="U100" s="17"/>
      <c r="V100" s="13"/>
      <c r="W100" s="17" t="s">
        <v>20</v>
      </c>
      <c r="X100" s="17" t="s">
        <v>16</v>
      </c>
      <c r="Y100" s="16">
        <f t="shared" si="19"/>
        <v>0</v>
      </c>
      <c r="Z100" s="16">
        <f t="shared" si="19"/>
        <v>0</v>
      </c>
      <c r="AA100" s="16">
        <f t="shared" si="19"/>
        <v>0</v>
      </c>
      <c r="AB100" s="16">
        <f t="shared" si="19"/>
        <v>0</v>
      </c>
      <c r="AC100" s="16">
        <f t="shared" si="19"/>
        <v>0</v>
      </c>
      <c r="AD100" s="17"/>
      <c r="AE100" s="32">
        <f t="shared" si="20"/>
        <v>27255</v>
      </c>
      <c r="AF100" s="32">
        <f t="shared" si="20"/>
        <v>27255</v>
      </c>
      <c r="AG100" s="32">
        <f t="shared" si="20"/>
        <v>27255</v>
      </c>
      <c r="AH100" s="32">
        <f t="shared" si="20"/>
        <v>27255</v>
      </c>
      <c r="AI100" s="32">
        <f t="shared" si="20"/>
        <v>27255</v>
      </c>
      <c r="AJ100" s="32">
        <f t="shared" si="20"/>
        <v>27255</v>
      </c>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c r="CRJ100"/>
      <c r="CRK100"/>
      <c r="CRL100"/>
      <c r="CRM100"/>
      <c r="CRN100"/>
      <c r="CRO100"/>
      <c r="CRP100"/>
      <c r="CRQ100"/>
      <c r="CRR100"/>
      <c r="CRS100"/>
      <c r="CRT100"/>
      <c r="CRU100"/>
      <c r="CRV100"/>
      <c r="CRW100"/>
      <c r="CRX100"/>
      <c r="CRY100"/>
      <c r="CRZ100"/>
      <c r="CSA100"/>
    </row>
    <row r="101" spans="2:2523" s="28" customFormat="1" ht="18" hidden="1" customHeight="1" x14ac:dyDescent="0.25">
      <c r="B101" s="17"/>
      <c r="C101" s="17"/>
      <c r="D101" s="17"/>
      <c r="E101" s="17"/>
      <c r="F101" s="17"/>
      <c r="G101" s="17"/>
      <c r="H101" s="17"/>
      <c r="I101" s="17"/>
      <c r="J101" s="17" t="s">
        <v>23</v>
      </c>
      <c r="K101" s="17" t="s">
        <v>14</v>
      </c>
      <c r="L101" s="17"/>
      <c r="M101" s="17"/>
      <c r="N101" s="17"/>
      <c r="O101" s="17"/>
      <c r="P101" s="17"/>
      <c r="Q101" s="13"/>
      <c r="R101" s="17" t="s">
        <v>23</v>
      </c>
      <c r="S101" s="17" t="s">
        <v>14</v>
      </c>
      <c r="T101" s="17"/>
      <c r="U101" s="17"/>
      <c r="V101" s="13"/>
      <c r="W101" s="17" t="s">
        <v>23</v>
      </c>
      <c r="X101" s="17" t="s">
        <v>14</v>
      </c>
      <c r="Y101" s="16">
        <f t="shared" si="19"/>
        <v>0</v>
      </c>
      <c r="Z101" s="16">
        <f t="shared" si="19"/>
        <v>0</v>
      </c>
      <c r="AA101" s="16">
        <f t="shared" si="19"/>
        <v>0</v>
      </c>
      <c r="AB101" s="16">
        <f t="shared" si="19"/>
        <v>0</v>
      </c>
      <c r="AC101" s="16">
        <f t="shared" si="19"/>
        <v>0</v>
      </c>
      <c r="AD101" s="17"/>
      <c r="AE101" s="32">
        <f t="shared" si="20"/>
        <v>15594</v>
      </c>
      <c r="AF101" s="32">
        <f t="shared" si="20"/>
        <v>15594</v>
      </c>
      <c r="AG101" s="32">
        <f t="shared" si="20"/>
        <v>15594</v>
      </c>
      <c r="AH101" s="32">
        <f t="shared" si="20"/>
        <v>15594</v>
      </c>
      <c r="AI101" s="32">
        <f t="shared" si="20"/>
        <v>15594</v>
      </c>
      <c r="AJ101" s="32">
        <f t="shared" si="20"/>
        <v>15594</v>
      </c>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c r="CRJ101"/>
      <c r="CRK101"/>
      <c r="CRL101"/>
      <c r="CRM101"/>
      <c r="CRN101"/>
      <c r="CRO101"/>
      <c r="CRP101"/>
      <c r="CRQ101"/>
      <c r="CRR101"/>
      <c r="CRS101"/>
      <c r="CRT101"/>
      <c r="CRU101"/>
      <c r="CRV101"/>
      <c r="CRW101"/>
      <c r="CRX101"/>
      <c r="CRY101"/>
      <c r="CRZ101"/>
      <c r="CSA101"/>
    </row>
    <row r="102" spans="2:2523" s="28" customFormat="1" ht="18" hidden="1" customHeight="1" x14ac:dyDescent="0.25">
      <c r="B102" s="17"/>
      <c r="C102" s="17"/>
      <c r="D102" s="17"/>
      <c r="E102" s="17"/>
      <c r="F102" s="17"/>
      <c r="G102" s="17"/>
      <c r="H102" s="17"/>
      <c r="I102" s="17"/>
      <c r="J102" s="17" t="s">
        <v>23</v>
      </c>
      <c r="K102" s="17" t="s">
        <v>16</v>
      </c>
      <c r="L102" s="17"/>
      <c r="M102" s="17"/>
      <c r="N102" s="17"/>
      <c r="O102" s="17"/>
      <c r="P102" s="17"/>
      <c r="Q102" s="13"/>
      <c r="R102" s="17" t="s">
        <v>23</v>
      </c>
      <c r="S102" s="17" t="s">
        <v>16</v>
      </c>
      <c r="T102" s="17"/>
      <c r="U102" s="17"/>
      <c r="V102" s="13"/>
      <c r="W102" s="17" t="s">
        <v>23</v>
      </c>
      <c r="X102" s="17" t="s">
        <v>16</v>
      </c>
      <c r="Y102" s="16">
        <f t="shared" si="19"/>
        <v>0</v>
      </c>
      <c r="Z102" s="16">
        <f t="shared" si="19"/>
        <v>0</v>
      </c>
      <c r="AA102" s="16">
        <f t="shared" si="19"/>
        <v>0</v>
      </c>
      <c r="AB102" s="16">
        <f t="shared" si="19"/>
        <v>0</v>
      </c>
      <c r="AC102" s="16">
        <f t="shared" si="19"/>
        <v>0</v>
      </c>
      <c r="AD102" s="17"/>
      <c r="AE102" s="32">
        <f t="shared" si="20"/>
        <v>27837</v>
      </c>
      <c r="AF102" s="32">
        <f t="shared" si="20"/>
        <v>27837</v>
      </c>
      <c r="AG102" s="32">
        <f t="shared" si="20"/>
        <v>27837</v>
      </c>
      <c r="AH102" s="32">
        <f t="shared" si="20"/>
        <v>27837</v>
      </c>
      <c r="AI102" s="32">
        <f t="shared" si="20"/>
        <v>27837</v>
      </c>
      <c r="AJ102" s="32">
        <f t="shared" si="20"/>
        <v>27837</v>
      </c>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c r="CRJ102"/>
      <c r="CRK102"/>
      <c r="CRL102"/>
      <c r="CRM102"/>
      <c r="CRN102"/>
      <c r="CRO102"/>
      <c r="CRP102"/>
      <c r="CRQ102"/>
      <c r="CRR102"/>
      <c r="CRS102"/>
      <c r="CRT102"/>
      <c r="CRU102"/>
      <c r="CRV102"/>
      <c r="CRW102"/>
      <c r="CRX102"/>
      <c r="CRY102"/>
      <c r="CRZ102"/>
      <c r="CSA102"/>
    </row>
    <row r="103" spans="2:2523" s="28" customFormat="1" ht="18" hidden="1" customHeight="1" x14ac:dyDescent="0.25">
      <c r="B103" s="17"/>
      <c r="C103" s="17"/>
      <c r="D103" s="17"/>
      <c r="E103" s="17"/>
      <c r="F103" s="17"/>
      <c r="G103" s="17"/>
      <c r="H103" s="17"/>
      <c r="I103" s="17"/>
      <c r="J103" s="17"/>
      <c r="K103" s="17"/>
      <c r="L103" s="17"/>
      <c r="M103" s="17"/>
      <c r="N103" s="17"/>
      <c r="O103" s="17"/>
      <c r="P103" s="17"/>
      <c r="Q103" s="13"/>
      <c r="R103" s="17" t="s">
        <v>26</v>
      </c>
      <c r="S103" s="17" t="s">
        <v>14</v>
      </c>
      <c r="T103" s="17"/>
      <c r="U103" s="17"/>
      <c r="V103" s="13"/>
      <c r="W103" s="17" t="s">
        <v>26</v>
      </c>
      <c r="X103" s="17" t="s">
        <v>14</v>
      </c>
      <c r="Y103" s="16">
        <f t="shared" si="19"/>
        <v>0</v>
      </c>
      <c r="Z103" s="16">
        <f t="shared" si="19"/>
        <v>0</v>
      </c>
      <c r="AA103" s="16">
        <f t="shared" si="19"/>
        <v>0</v>
      </c>
      <c r="AB103" s="16">
        <f t="shared" si="19"/>
        <v>0</v>
      </c>
      <c r="AC103" s="16">
        <f t="shared" si="19"/>
        <v>0</v>
      </c>
      <c r="AD103" s="17"/>
      <c r="AE103" s="32">
        <f t="shared" si="20"/>
        <v>15948</v>
      </c>
      <c r="AF103" s="32">
        <f t="shared" si="20"/>
        <v>15948</v>
      </c>
      <c r="AG103" s="32">
        <f t="shared" si="20"/>
        <v>15948</v>
      </c>
      <c r="AH103" s="32">
        <f t="shared" si="20"/>
        <v>15948</v>
      </c>
      <c r="AI103" s="32">
        <f t="shared" si="20"/>
        <v>15948</v>
      </c>
      <c r="AJ103" s="32">
        <f t="shared" si="20"/>
        <v>15948</v>
      </c>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c r="CRJ103"/>
      <c r="CRK103"/>
      <c r="CRL103"/>
      <c r="CRM103"/>
      <c r="CRN103"/>
      <c r="CRO103"/>
      <c r="CRP103"/>
      <c r="CRQ103"/>
      <c r="CRR103"/>
      <c r="CRS103"/>
      <c r="CRT103"/>
      <c r="CRU103"/>
      <c r="CRV103"/>
      <c r="CRW103"/>
      <c r="CRX103"/>
      <c r="CRY103"/>
      <c r="CRZ103"/>
      <c r="CSA103"/>
    </row>
    <row r="104" spans="2:2523" s="28" customFormat="1" ht="18" hidden="1" customHeight="1" x14ac:dyDescent="0.25">
      <c r="B104" s="17"/>
      <c r="C104" s="17"/>
      <c r="D104" s="17"/>
      <c r="E104" s="17"/>
      <c r="F104" s="17"/>
      <c r="G104" s="17"/>
      <c r="H104" s="17"/>
      <c r="I104" s="17"/>
      <c r="J104" s="17"/>
      <c r="K104" s="17"/>
      <c r="L104" s="17"/>
      <c r="M104" s="17"/>
      <c r="N104" s="17"/>
      <c r="O104" s="17"/>
      <c r="P104" s="17"/>
      <c r="Q104" s="13"/>
      <c r="R104" s="17" t="s">
        <v>26</v>
      </c>
      <c r="S104" s="17" t="s">
        <v>16</v>
      </c>
      <c r="T104" s="17"/>
      <c r="U104" s="17"/>
      <c r="V104" s="13"/>
      <c r="W104" s="17" t="s">
        <v>26</v>
      </c>
      <c r="X104" s="17" t="s">
        <v>16</v>
      </c>
      <c r="Y104" s="16">
        <f t="shared" si="19"/>
        <v>0</v>
      </c>
      <c r="Z104" s="16">
        <f t="shared" si="19"/>
        <v>0</v>
      </c>
      <c r="AA104" s="16">
        <f t="shared" si="19"/>
        <v>0</v>
      </c>
      <c r="AB104" s="16">
        <f t="shared" si="19"/>
        <v>0</v>
      </c>
      <c r="AC104" s="16">
        <f t="shared" si="19"/>
        <v>0</v>
      </c>
      <c r="AD104" s="17"/>
      <c r="AE104" s="32">
        <f t="shared" si="20"/>
        <v>28422</v>
      </c>
      <c r="AF104" s="32">
        <f t="shared" si="20"/>
        <v>28422</v>
      </c>
      <c r="AG104" s="32">
        <f t="shared" si="20"/>
        <v>28422</v>
      </c>
      <c r="AH104" s="32">
        <f t="shared" si="20"/>
        <v>28422</v>
      </c>
      <c r="AI104" s="32">
        <f t="shared" si="20"/>
        <v>28422</v>
      </c>
      <c r="AJ104" s="32">
        <f t="shared" si="20"/>
        <v>28422</v>
      </c>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c r="CRJ104"/>
      <c r="CRK104"/>
      <c r="CRL104"/>
      <c r="CRM104"/>
      <c r="CRN104"/>
      <c r="CRO104"/>
      <c r="CRP104"/>
      <c r="CRQ104"/>
      <c r="CRR104"/>
      <c r="CRS104"/>
      <c r="CRT104"/>
      <c r="CRU104"/>
      <c r="CRV104"/>
      <c r="CRW104"/>
      <c r="CRX104"/>
      <c r="CRY104"/>
      <c r="CRZ104"/>
      <c r="CSA104"/>
    </row>
    <row r="105" spans="2:2523" s="28" customFormat="1" ht="18" hidden="1" customHeight="1" x14ac:dyDescent="0.25">
      <c r="B105" s="17"/>
      <c r="C105" s="17"/>
      <c r="D105" s="17"/>
      <c r="E105" s="17"/>
      <c r="F105" s="17"/>
      <c r="G105" s="17"/>
      <c r="H105" s="17"/>
      <c r="I105" s="17"/>
      <c r="J105" s="17" t="s">
        <v>25</v>
      </c>
      <c r="K105" s="17" t="s">
        <v>14</v>
      </c>
      <c r="L105" s="17"/>
      <c r="M105" s="17"/>
      <c r="N105" s="17"/>
      <c r="O105" s="17"/>
      <c r="P105" s="17"/>
      <c r="Q105" s="13"/>
      <c r="R105" s="17" t="s">
        <v>25</v>
      </c>
      <c r="S105" s="17" t="s">
        <v>14</v>
      </c>
      <c r="T105" s="17"/>
      <c r="U105" s="17"/>
      <c r="V105" s="13"/>
      <c r="W105" s="17" t="s">
        <v>25</v>
      </c>
      <c r="X105" s="17" t="s">
        <v>14</v>
      </c>
      <c r="Y105" s="16">
        <f t="shared" si="19"/>
        <v>0</v>
      </c>
      <c r="Z105" s="16">
        <f t="shared" si="19"/>
        <v>0</v>
      </c>
      <c r="AA105" s="16">
        <f t="shared" si="19"/>
        <v>0</v>
      </c>
      <c r="AB105" s="16">
        <f t="shared" si="19"/>
        <v>0</v>
      </c>
      <c r="AC105" s="16">
        <f t="shared" si="19"/>
        <v>0</v>
      </c>
      <c r="AD105" s="17"/>
      <c r="AE105" s="32">
        <f t="shared" si="20"/>
        <v>15948</v>
      </c>
      <c r="AF105" s="32">
        <f t="shared" si="20"/>
        <v>15948</v>
      </c>
      <c r="AG105" s="32">
        <f t="shared" si="20"/>
        <v>15948</v>
      </c>
      <c r="AH105" s="32">
        <f t="shared" si="20"/>
        <v>15948</v>
      </c>
      <c r="AI105" s="32">
        <f t="shared" si="20"/>
        <v>15948</v>
      </c>
      <c r="AJ105" s="32">
        <f t="shared" si="20"/>
        <v>15948</v>
      </c>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c r="CRJ105"/>
      <c r="CRK105"/>
      <c r="CRL105"/>
      <c r="CRM105"/>
      <c r="CRN105"/>
      <c r="CRO105"/>
      <c r="CRP105"/>
      <c r="CRQ105"/>
      <c r="CRR105"/>
      <c r="CRS105"/>
      <c r="CRT105"/>
      <c r="CRU105"/>
      <c r="CRV105"/>
      <c r="CRW105"/>
      <c r="CRX105"/>
      <c r="CRY105"/>
      <c r="CRZ105"/>
      <c r="CSA105"/>
    </row>
    <row r="106" spans="2:2523" s="28" customFormat="1" ht="18" hidden="1" customHeight="1" x14ac:dyDescent="0.25">
      <c r="B106" s="17"/>
      <c r="C106" s="17"/>
      <c r="D106" s="17"/>
      <c r="E106" s="17"/>
      <c r="F106" s="17"/>
      <c r="G106" s="17"/>
      <c r="H106" s="17"/>
      <c r="I106" s="17"/>
      <c r="J106" s="17" t="s">
        <v>25</v>
      </c>
      <c r="K106" s="17" t="s">
        <v>16</v>
      </c>
      <c r="L106" s="17"/>
      <c r="M106" s="17"/>
      <c r="N106" s="17"/>
      <c r="O106" s="17"/>
      <c r="P106" s="17"/>
      <c r="Q106" s="13"/>
      <c r="R106" s="17" t="s">
        <v>25</v>
      </c>
      <c r="S106" s="17" t="s">
        <v>16</v>
      </c>
      <c r="T106" s="17"/>
      <c r="U106" s="17"/>
      <c r="V106" s="13"/>
      <c r="W106" s="17" t="s">
        <v>25</v>
      </c>
      <c r="X106" s="17" t="s">
        <v>16</v>
      </c>
      <c r="Y106" s="16">
        <f t="shared" si="19"/>
        <v>0</v>
      </c>
      <c r="Z106" s="16">
        <f t="shared" si="19"/>
        <v>0</v>
      </c>
      <c r="AA106" s="16">
        <f t="shared" si="19"/>
        <v>0</v>
      </c>
      <c r="AB106" s="16">
        <f t="shared" si="19"/>
        <v>0</v>
      </c>
      <c r="AC106" s="16">
        <f t="shared" si="19"/>
        <v>0</v>
      </c>
      <c r="AD106" s="17"/>
      <c r="AE106" s="32">
        <f t="shared" si="20"/>
        <v>28422</v>
      </c>
      <c r="AF106" s="32">
        <f t="shared" si="20"/>
        <v>28422</v>
      </c>
      <c r="AG106" s="32">
        <f t="shared" si="20"/>
        <v>28422</v>
      </c>
      <c r="AH106" s="32">
        <f t="shared" si="20"/>
        <v>28422</v>
      </c>
      <c r="AI106" s="32">
        <f t="shared" si="20"/>
        <v>28422</v>
      </c>
      <c r="AJ106" s="32">
        <f t="shared" si="20"/>
        <v>28422</v>
      </c>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c r="CRJ106"/>
      <c r="CRK106"/>
      <c r="CRL106"/>
      <c r="CRM106"/>
      <c r="CRN106"/>
      <c r="CRO106"/>
      <c r="CRP106"/>
      <c r="CRQ106"/>
      <c r="CRR106"/>
      <c r="CRS106"/>
      <c r="CRT106"/>
      <c r="CRU106"/>
      <c r="CRV106"/>
      <c r="CRW106"/>
      <c r="CRX106"/>
      <c r="CRY106"/>
      <c r="CRZ106"/>
      <c r="CSA106"/>
    </row>
    <row r="107" spans="2:2523" ht="18" hidden="1" customHeight="1" x14ac:dyDescent="0.25">
      <c r="B107" s="17"/>
      <c r="C107" s="17"/>
      <c r="D107" s="17"/>
      <c r="E107" s="17"/>
      <c r="F107" s="17"/>
      <c r="G107" s="17"/>
      <c r="H107" s="17"/>
      <c r="I107" s="17"/>
      <c r="J107" s="17" t="s">
        <v>108</v>
      </c>
      <c r="K107" s="17" t="s">
        <v>14</v>
      </c>
      <c r="L107" s="17"/>
      <c r="M107" s="17"/>
      <c r="N107" s="17"/>
      <c r="O107" s="17"/>
      <c r="P107" s="17"/>
      <c r="Q107" s="13"/>
      <c r="R107" s="17" t="s">
        <v>109</v>
      </c>
      <c r="S107" s="17" t="s">
        <v>14</v>
      </c>
      <c r="T107" s="17"/>
      <c r="U107" s="17"/>
      <c r="V107" s="13"/>
      <c r="W107" s="17" t="s">
        <v>109</v>
      </c>
      <c r="X107" s="17" t="s">
        <v>14</v>
      </c>
      <c r="Y107" s="16">
        <f>+Y101</f>
        <v>0</v>
      </c>
      <c r="Z107" s="16">
        <f>+Z101</f>
        <v>0</v>
      </c>
      <c r="AA107" s="16">
        <v>0</v>
      </c>
      <c r="AB107" s="16">
        <v>0</v>
      </c>
      <c r="AC107" s="16">
        <v>0</v>
      </c>
      <c r="AD107" s="17"/>
      <c r="AE107" s="32">
        <v>15594</v>
      </c>
      <c r="AF107" s="32">
        <f t="shared" ref="AF107:AJ108" si="21">3*ROUNDUP(AE107*(1+Y107)/3,0)</f>
        <v>15594</v>
      </c>
      <c r="AG107" s="32">
        <f t="shared" si="21"/>
        <v>15594</v>
      </c>
      <c r="AH107" s="31">
        <f t="shared" si="21"/>
        <v>15594</v>
      </c>
      <c r="AI107" s="31">
        <f t="shared" si="21"/>
        <v>15594</v>
      </c>
      <c r="AJ107" s="31">
        <f t="shared" si="21"/>
        <v>15594</v>
      </c>
    </row>
    <row r="108" spans="2:2523" ht="18" hidden="1" customHeight="1" x14ac:dyDescent="0.25">
      <c r="B108" s="17"/>
      <c r="C108" s="17"/>
      <c r="D108" s="17"/>
      <c r="E108" s="17"/>
      <c r="F108" s="17"/>
      <c r="G108" s="17"/>
      <c r="H108" s="17"/>
      <c r="I108" s="17"/>
      <c r="J108" s="17" t="s">
        <v>108</v>
      </c>
      <c r="K108" s="17" t="s">
        <v>16</v>
      </c>
      <c r="L108" s="17"/>
      <c r="M108" s="17"/>
      <c r="N108" s="17"/>
      <c r="O108" s="17"/>
      <c r="P108" s="17"/>
      <c r="Q108" s="13"/>
      <c r="R108" s="17" t="s">
        <v>109</v>
      </c>
      <c r="S108" s="17" t="s">
        <v>16</v>
      </c>
      <c r="T108" s="35"/>
      <c r="U108" s="35"/>
      <c r="V108" s="13"/>
      <c r="W108" s="17" t="s">
        <v>109</v>
      </c>
      <c r="X108" s="17" t="s">
        <v>16</v>
      </c>
      <c r="Y108" s="16">
        <f>+Y102</f>
        <v>0</v>
      </c>
      <c r="Z108" s="16">
        <f>+Z102</f>
        <v>0</v>
      </c>
      <c r="AA108" s="16">
        <v>0</v>
      </c>
      <c r="AB108" s="16">
        <v>0</v>
      </c>
      <c r="AC108" s="16">
        <v>0</v>
      </c>
      <c r="AD108" s="17"/>
      <c r="AE108" s="32">
        <v>27837</v>
      </c>
      <c r="AF108" s="32">
        <f t="shared" si="21"/>
        <v>27837</v>
      </c>
      <c r="AG108" s="32">
        <f t="shared" si="21"/>
        <v>27837</v>
      </c>
      <c r="AH108" s="31">
        <f t="shared" si="21"/>
        <v>27837</v>
      </c>
      <c r="AI108" s="31">
        <f t="shared" si="21"/>
        <v>27837</v>
      </c>
      <c r="AJ108" s="31">
        <f t="shared" si="21"/>
        <v>27837</v>
      </c>
    </row>
    <row r="109" spans="2:2523" s="30" customFormat="1" ht="18" customHeight="1" x14ac:dyDescent="0.3">
      <c r="B109" s="13"/>
      <c r="C109" s="13"/>
      <c r="D109" s="13"/>
      <c r="E109" s="13"/>
      <c r="F109" s="13"/>
      <c r="G109" s="13"/>
      <c r="H109" s="13"/>
      <c r="I109" s="13"/>
      <c r="J109" s="13"/>
      <c r="K109" s="13"/>
      <c r="L109" s="13"/>
      <c r="M109" s="13"/>
      <c r="N109" s="13"/>
      <c r="O109" s="13"/>
      <c r="P109" s="13"/>
      <c r="Q109" s="13"/>
      <c r="R109" s="327" t="s">
        <v>193</v>
      </c>
      <c r="S109" s="327"/>
      <c r="T109" s="43"/>
      <c r="U109" s="43"/>
      <c r="V109" s="13"/>
      <c r="W109" s="327" t="s">
        <v>193</v>
      </c>
      <c r="X109" s="327"/>
      <c r="Y109" s="14"/>
      <c r="Z109" s="14"/>
      <c r="AA109" s="14"/>
      <c r="AB109" s="14"/>
      <c r="AC109" s="14"/>
      <c r="AD109" s="13"/>
      <c r="AE109" s="33"/>
      <c r="AF109" s="33"/>
      <c r="AG109" s="33"/>
      <c r="AH109" s="33"/>
      <c r="AI109" s="33"/>
      <c r="AJ109" s="33"/>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4"/>
      <c r="EC109" s="44"/>
      <c r="ED109" s="44"/>
      <c r="EE109" s="44"/>
      <c r="EF109" s="44"/>
      <c r="EG109" s="44"/>
      <c r="EH109" s="44"/>
      <c r="EI109" s="44"/>
      <c r="EJ109" s="44"/>
      <c r="EK109" s="44"/>
      <c r="EL109" s="44"/>
      <c r="EM109" s="44"/>
      <c r="EN109" s="44"/>
      <c r="EO109" s="44"/>
      <c r="EP109" s="44"/>
      <c r="EQ109" s="44"/>
      <c r="ER109" s="44"/>
      <c r="ES109" s="44"/>
      <c r="ET109" s="44"/>
      <c r="EU109" s="44"/>
      <c r="EV109" s="44"/>
      <c r="EW109" s="44"/>
      <c r="EX109" s="44"/>
      <c r="EY109" s="44"/>
      <c r="EZ109" s="44"/>
      <c r="FA109" s="44"/>
      <c r="FB109" s="44"/>
      <c r="FC109" s="44"/>
      <c r="FD109" s="44"/>
      <c r="FE109" s="44"/>
      <c r="FF109" s="44"/>
      <c r="FG109" s="44"/>
      <c r="FH109" s="44"/>
      <c r="FI109" s="44"/>
      <c r="FJ109" s="44"/>
      <c r="FK109" s="44"/>
      <c r="FL109" s="44"/>
      <c r="FM109" s="44"/>
      <c r="FN109" s="44"/>
      <c r="FO109" s="44"/>
      <c r="FP109" s="44"/>
      <c r="FQ109" s="44"/>
      <c r="FR109" s="44"/>
      <c r="FS109" s="44"/>
      <c r="FT109" s="44"/>
      <c r="FU109" s="44"/>
      <c r="FV109" s="44"/>
      <c r="FW109" s="44"/>
      <c r="FX109" s="44"/>
      <c r="FY109" s="44"/>
      <c r="FZ109" s="44"/>
      <c r="GA109" s="44"/>
      <c r="GB109" s="44"/>
      <c r="GC109" s="44"/>
      <c r="GD109" s="44"/>
      <c r="GE109" s="44"/>
      <c r="GF109" s="44"/>
      <c r="GG109" s="44"/>
      <c r="GH109" s="44"/>
      <c r="GI109" s="44"/>
      <c r="GJ109" s="44"/>
      <c r="GK109" s="44"/>
      <c r="GL109" s="44"/>
      <c r="GM109" s="44"/>
      <c r="GN109" s="44"/>
      <c r="GO109" s="44"/>
      <c r="GP109" s="44"/>
      <c r="GQ109" s="44"/>
      <c r="GR109" s="44"/>
      <c r="GS109" s="44"/>
      <c r="GT109" s="44"/>
      <c r="GU109" s="44"/>
      <c r="GV109" s="44"/>
      <c r="GW109" s="44"/>
      <c r="GX109" s="44"/>
      <c r="GY109" s="44"/>
      <c r="GZ109" s="44"/>
      <c r="HA109" s="44"/>
      <c r="HB109" s="44"/>
      <c r="HC109" s="44"/>
      <c r="HD109" s="44"/>
      <c r="HE109" s="44"/>
      <c r="HF109" s="44"/>
      <c r="HG109" s="44"/>
      <c r="HH109" s="44"/>
      <c r="HI109" s="44"/>
      <c r="HJ109" s="44"/>
      <c r="HK109" s="44"/>
      <c r="HL109" s="44"/>
      <c r="HM109" s="44"/>
      <c r="HN109" s="44"/>
      <c r="HO109" s="44"/>
      <c r="HP109" s="44"/>
      <c r="HQ109" s="44"/>
      <c r="HR109" s="44"/>
      <c r="HS109" s="44"/>
      <c r="HT109" s="44"/>
      <c r="HU109" s="44"/>
      <c r="HV109" s="44"/>
      <c r="HW109" s="44"/>
      <c r="HX109" s="44"/>
      <c r="HY109" s="44"/>
      <c r="HZ109" s="44"/>
      <c r="IA109" s="44"/>
      <c r="IB109" s="44"/>
      <c r="IC109" s="44"/>
      <c r="ID109" s="44"/>
      <c r="IE109" s="44"/>
      <c r="IF109" s="44"/>
      <c r="IG109" s="44"/>
      <c r="IH109" s="44"/>
      <c r="II109" s="44"/>
      <c r="IJ109" s="44"/>
      <c r="IK109" s="44"/>
      <c r="IL109" s="44"/>
      <c r="IM109" s="44"/>
      <c r="IN109" s="44"/>
      <c r="IO109" s="44"/>
      <c r="IP109" s="44"/>
      <c r="IQ109" s="44"/>
      <c r="IR109" s="44"/>
      <c r="IS109" s="44"/>
      <c r="IT109" s="44"/>
      <c r="IU109" s="44"/>
      <c r="IV109" s="44"/>
      <c r="IW109" s="44"/>
      <c r="IX109" s="44"/>
      <c r="IY109" s="44"/>
      <c r="IZ109" s="44"/>
      <c r="JA109" s="44"/>
      <c r="JB109" s="44"/>
      <c r="JC109" s="44"/>
      <c r="JD109" s="44"/>
      <c r="JE109" s="44"/>
      <c r="JF109" s="44"/>
      <c r="JG109" s="44"/>
      <c r="JH109" s="44"/>
      <c r="JI109" s="44"/>
      <c r="JJ109" s="44"/>
      <c r="JK109" s="44"/>
      <c r="JL109" s="44"/>
      <c r="JM109" s="44"/>
      <c r="JN109" s="44"/>
      <c r="JO109" s="44"/>
      <c r="JP109" s="44"/>
      <c r="JQ109" s="44"/>
      <c r="JR109" s="44"/>
      <c r="JS109" s="44"/>
      <c r="JT109" s="44"/>
      <c r="JU109" s="44"/>
      <c r="JV109" s="44"/>
      <c r="JW109" s="44"/>
      <c r="JX109" s="44"/>
      <c r="JY109" s="44"/>
      <c r="JZ109" s="44"/>
      <c r="KA109" s="44"/>
      <c r="KB109" s="44"/>
      <c r="KC109" s="44"/>
      <c r="KD109" s="44"/>
      <c r="KE109" s="44"/>
      <c r="KF109" s="44"/>
      <c r="KG109" s="44"/>
      <c r="KH109" s="44"/>
      <c r="KI109" s="44"/>
      <c r="KJ109" s="44"/>
      <c r="KK109" s="44"/>
      <c r="KL109" s="44"/>
      <c r="KM109" s="44"/>
      <c r="KN109" s="44"/>
      <c r="KO109" s="44"/>
      <c r="KP109" s="44"/>
      <c r="KQ109" s="44"/>
      <c r="KR109" s="44"/>
      <c r="KS109" s="44"/>
      <c r="KT109" s="44"/>
      <c r="KU109" s="44"/>
      <c r="KV109" s="44"/>
      <c r="KW109" s="44"/>
      <c r="KX109" s="44"/>
      <c r="KY109" s="44"/>
      <c r="KZ109" s="44"/>
      <c r="LA109" s="44"/>
      <c r="LB109" s="44"/>
      <c r="LC109" s="44"/>
      <c r="LD109" s="44"/>
      <c r="LE109" s="44"/>
      <c r="LF109" s="44"/>
      <c r="LG109" s="44"/>
      <c r="LH109" s="44"/>
      <c r="LI109" s="44"/>
      <c r="LJ109" s="44"/>
      <c r="LK109" s="44"/>
      <c r="LL109" s="44"/>
      <c r="LM109" s="44"/>
      <c r="LN109" s="44"/>
      <c r="LO109" s="44"/>
      <c r="LP109" s="44"/>
      <c r="LQ109" s="44"/>
      <c r="LR109" s="44"/>
      <c r="LS109" s="44"/>
      <c r="LT109" s="44"/>
      <c r="LU109" s="44"/>
      <c r="LV109" s="44"/>
      <c r="LW109" s="44"/>
      <c r="LX109" s="44"/>
      <c r="LY109" s="44"/>
      <c r="LZ109" s="44"/>
      <c r="MA109" s="44"/>
      <c r="MB109" s="44"/>
      <c r="MC109" s="44"/>
      <c r="MD109" s="44"/>
      <c r="ME109" s="44"/>
      <c r="MF109" s="44"/>
      <c r="MG109" s="44"/>
      <c r="MH109" s="44"/>
      <c r="MI109" s="44"/>
      <c r="MJ109" s="44"/>
      <c r="MK109" s="44"/>
      <c r="ML109" s="44"/>
      <c r="MM109" s="44"/>
      <c r="MN109" s="44"/>
      <c r="MO109" s="44"/>
      <c r="MP109" s="44"/>
      <c r="MQ109" s="44"/>
      <c r="MR109" s="44"/>
      <c r="MS109" s="44"/>
      <c r="MT109" s="44"/>
      <c r="MU109" s="44"/>
      <c r="MV109" s="44"/>
      <c r="MW109" s="44"/>
      <c r="MX109" s="44"/>
      <c r="MY109" s="44"/>
      <c r="MZ109" s="44"/>
      <c r="NA109" s="44"/>
      <c r="NB109" s="44"/>
      <c r="NC109" s="44"/>
      <c r="ND109" s="44"/>
      <c r="NE109" s="44"/>
      <c r="NF109" s="44"/>
      <c r="NG109" s="44"/>
      <c r="NH109" s="44"/>
      <c r="NI109" s="44"/>
      <c r="NJ109" s="44"/>
      <c r="NK109" s="44"/>
      <c r="NL109" s="44"/>
      <c r="NM109" s="44"/>
      <c r="NN109" s="44"/>
      <c r="NO109" s="44"/>
      <c r="NP109" s="44"/>
      <c r="NQ109" s="44"/>
      <c r="NR109" s="44"/>
      <c r="NS109" s="44"/>
      <c r="NT109" s="44"/>
      <c r="NU109" s="44"/>
      <c r="NV109" s="44"/>
      <c r="NW109" s="44"/>
      <c r="NX109" s="44"/>
      <c r="NY109" s="44"/>
      <c r="NZ109" s="44"/>
      <c r="OA109" s="44"/>
      <c r="OB109" s="44"/>
      <c r="OC109" s="44"/>
      <c r="OD109" s="44"/>
      <c r="OE109" s="44"/>
      <c r="OF109" s="44"/>
      <c r="OG109" s="44"/>
      <c r="OH109" s="44"/>
      <c r="OI109" s="44"/>
      <c r="OJ109" s="44"/>
      <c r="OK109" s="44"/>
      <c r="OL109" s="44"/>
      <c r="OM109" s="44"/>
      <c r="ON109" s="44"/>
      <c r="OO109" s="44"/>
      <c r="OP109" s="44"/>
      <c r="OQ109" s="44"/>
      <c r="OR109" s="44"/>
      <c r="OS109" s="44"/>
      <c r="OT109" s="44"/>
      <c r="OU109" s="44"/>
      <c r="OV109" s="44"/>
      <c r="OW109" s="44"/>
      <c r="OX109" s="44"/>
      <c r="OY109" s="44"/>
      <c r="OZ109" s="44"/>
      <c r="PA109" s="44"/>
      <c r="PB109" s="44"/>
      <c r="PC109" s="44"/>
      <c r="PD109" s="44"/>
      <c r="PE109" s="44"/>
      <c r="PF109" s="44"/>
      <c r="PG109" s="44"/>
      <c r="PH109" s="44"/>
      <c r="PI109" s="44"/>
      <c r="PJ109" s="44"/>
      <c r="PK109" s="44"/>
      <c r="PL109" s="44"/>
      <c r="PM109" s="44"/>
      <c r="PN109" s="44"/>
      <c r="PO109" s="44"/>
      <c r="PP109" s="44"/>
      <c r="PQ109" s="44"/>
      <c r="PR109" s="44"/>
      <c r="PS109" s="44"/>
      <c r="PT109" s="44"/>
      <c r="PU109" s="44"/>
      <c r="PV109" s="44"/>
      <c r="PW109" s="44"/>
      <c r="PX109" s="44"/>
      <c r="PY109" s="44"/>
      <c r="PZ109" s="44"/>
      <c r="QA109" s="44"/>
      <c r="QB109" s="44"/>
      <c r="QC109" s="44"/>
      <c r="QD109" s="44"/>
      <c r="QE109" s="44"/>
      <c r="QF109" s="44"/>
      <c r="QG109" s="44"/>
      <c r="QH109" s="44"/>
      <c r="QI109" s="44"/>
      <c r="QJ109" s="44"/>
      <c r="QK109" s="44"/>
      <c r="QL109" s="44"/>
      <c r="QM109" s="44"/>
      <c r="QN109" s="44"/>
      <c r="QO109" s="44"/>
      <c r="QP109" s="44"/>
      <c r="QQ109" s="44"/>
      <c r="QR109" s="44"/>
      <c r="QS109" s="44"/>
      <c r="QT109" s="44"/>
      <c r="QU109" s="44"/>
      <c r="QV109" s="44"/>
      <c r="QW109" s="44"/>
      <c r="QX109" s="44"/>
      <c r="QY109" s="44"/>
      <c r="QZ109" s="44"/>
      <c r="RA109" s="44"/>
      <c r="RB109" s="44"/>
      <c r="RC109" s="44"/>
      <c r="RD109" s="44"/>
      <c r="RE109" s="44"/>
      <c r="RF109" s="44"/>
      <c r="RG109" s="44"/>
      <c r="RH109" s="44"/>
      <c r="RI109" s="44"/>
      <c r="RJ109" s="44"/>
      <c r="RK109" s="44"/>
      <c r="RL109" s="44"/>
      <c r="RM109" s="44"/>
      <c r="RN109" s="44"/>
      <c r="RO109" s="44"/>
      <c r="RP109" s="44"/>
      <c r="RQ109" s="44"/>
      <c r="RR109" s="44"/>
      <c r="RS109" s="44"/>
      <c r="RT109" s="44"/>
      <c r="RU109" s="44"/>
      <c r="RV109" s="44"/>
      <c r="RW109" s="44"/>
      <c r="RX109" s="44"/>
      <c r="RY109" s="44"/>
      <c r="RZ109" s="44"/>
      <c r="SA109" s="44"/>
      <c r="SB109" s="44"/>
      <c r="SC109" s="44"/>
      <c r="SD109" s="44"/>
      <c r="SE109" s="44"/>
      <c r="SF109" s="44"/>
      <c r="SG109" s="44"/>
      <c r="SH109" s="44"/>
      <c r="SI109" s="44"/>
      <c r="SJ109" s="44"/>
      <c r="SK109" s="44"/>
      <c r="SL109" s="44"/>
      <c r="SM109" s="44"/>
      <c r="SN109" s="44"/>
      <c r="SO109" s="44"/>
      <c r="SP109" s="44"/>
      <c r="SQ109" s="44"/>
      <c r="SR109" s="44"/>
      <c r="SS109" s="44"/>
      <c r="ST109" s="44"/>
      <c r="SU109" s="44"/>
      <c r="SV109" s="44"/>
      <c r="SW109" s="44"/>
      <c r="SX109" s="44"/>
      <c r="SY109" s="44"/>
      <c r="SZ109" s="44"/>
      <c r="TA109" s="44"/>
      <c r="TB109" s="44"/>
      <c r="TC109" s="44"/>
      <c r="TD109" s="44"/>
      <c r="TE109" s="44"/>
      <c r="TF109" s="44"/>
      <c r="TG109" s="44"/>
      <c r="TH109" s="44"/>
      <c r="TI109" s="44"/>
      <c r="TJ109" s="44"/>
      <c r="TK109" s="44"/>
      <c r="TL109" s="44"/>
      <c r="TM109" s="44"/>
      <c r="TN109" s="44"/>
      <c r="TO109" s="44"/>
      <c r="TP109" s="44"/>
      <c r="TQ109" s="44"/>
      <c r="TR109" s="44"/>
      <c r="TS109" s="44"/>
      <c r="TT109" s="44"/>
      <c r="TU109" s="44"/>
      <c r="TV109" s="44"/>
      <c r="TW109" s="44"/>
      <c r="TX109" s="44"/>
      <c r="TY109" s="44"/>
      <c r="TZ109" s="44"/>
      <c r="UA109" s="44"/>
      <c r="UB109" s="44"/>
      <c r="UC109" s="44"/>
      <c r="UD109" s="44"/>
      <c r="UE109" s="44"/>
      <c r="UF109" s="44"/>
      <c r="UG109" s="44"/>
      <c r="UH109" s="44"/>
      <c r="UI109" s="44"/>
      <c r="UJ109" s="44"/>
      <c r="UK109" s="44"/>
      <c r="UL109" s="44"/>
      <c r="UM109" s="44"/>
      <c r="UN109" s="44"/>
      <c r="UO109" s="44"/>
      <c r="UP109" s="44"/>
      <c r="UQ109" s="44"/>
      <c r="UR109" s="44"/>
      <c r="US109" s="44"/>
      <c r="UT109" s="44"/>
      <c r="UU109" s="44"/>
      <c r="UV109" s="44"/>
      <c r="UW109" s="44"/>
      <c r="UX109" s="44"/>
      <c r="UY109" s="44"/>
      <c r="UZ109" s="44"/>
      <c r="VA109" s="44"/>
      <c r="VB109" s="44"/>
      <c r="VC109" s="44"/>
      <c r="VD109" s="44"/>
      <c r="VE109" s="44"/>
      <c r="VF109" s="44"/>
      <c r="VG109" s="44"/>
      <c r="VH109" s="44"/>
      <c r="VI109" s="44"/>
      <c r="VJ109" s="44"/>
      <c r="VK109" s="44"/>
      <c r="VL109" s="44"/>
      <c r="VM109" s="44"/>
      <c r="VN109" s="44"/>
      <c r="VO109" s="44"/>
      <c r="VP109" s="44"/>
      <c r="VQ109" s="44"/>
      <c r="VR109" s="44"/>
      <c r="VS109" s="44"/>
      <c r="VT109" s="44"/>
      <c r="VU109" s="44"/>
      <c r="VV109" s="44"/>
      <c r="VW109" s="44"/>
      <c r="VX109" s="44"/>
      <c r="VY109" s="44"/>
      <c r="VZ109" s="44"/>
      <c r="WA109" s="44"/>
      <c r="WB109" s="44"/>
      <c r="WC109" s="44"/>
      <c r="WD109" s="44"/>
      <c r="WE109" s="44"/>
      <c r="WF109" s="44"/>
      <c r="WG109" s="44"/>
      <c r="WH109" s="44"/>
      <c r="WI109" s="44"/>
      <c r="WJ109" s="44"/>
      <c r="WK109" s="44"/>
      <c r="WL109" s="44"/>
      <c r="WM109" s="44"/>
      <c r="WN109" s="44"/>
      <c r="WO109" s="44"/>
      <c r="WP109" s="44"/>
      <c r="WQ109" s="44"/>
      <c r="WR109" s="44"/>
      <c r="WS109" s="44"/>
      <c r="WT109" s="44"/>
      <c r="WU109" s="44"/>
      <c r="WV109" s="44"/>
      <c r="WW109" s="44"/>
      <c r="WX109" s="44"/>
      <c r="WY109" s="44"/>
      <c r="WZ109" s="44"/>
      <c r="XA109" s="44"/>
      <c r="XB109" s="44"/>
      <c r="XC109" s="44"/>
      <c r="XD109" s="44"/>
      <c r="XE109" s="44"/>
      <c r="XF109" s="44"/>
      <c r="XG109" s="44"/>
      <c r="XH109" s="44"/>
      <c r="XI109" s="44"/>
      <c r="XJ109" s="44"/>
      <c r="XK109" s="44"/>
      <c r="XL109" s="44"/>
      <c r="XM109" s="44"/>
      <c r="XN109" s="44"/>
      <c r="XO109" s="44"/>
      <c r="XP109" s="44"/>
      <c r="XQ109" s="44"/>
      <c r="XR109" s="44"/>
      <c r="XS109" s="44"/>
      <c r="XT109" s="44"/>
      <c r="XU109" s="44"/>
      <c r="XV109" s="44"/>
      <c r="XW109" s="44"/>
      <c r="XX109" s="44"/>
      <c r="XY109" s="44"/>
      <c r="XZ109" s="44"/>
      <c r="YA109" s="44"/>
      <c r="YB109" s="44"/>
      <c r="YC109" s="44"/>
      <c r="YD109" s="44"/>
      <c r="YE109" s="44"/>
      <c r="YF109" s="44"/>
      <c r="YG109" s="44"/>
      <c r="YH109" s="44"/>
      <c r="YI109" s="44"/>
      <c r="YJ109" s="44"/>
      <c r="YK109" s="44"/>
      <c r="YL109" s="44"/>
      <c r="YM109" s="44"/>
      <c r="YN109" s="44"/>
      <c r="YO109" s="44"/>
      <c r="YP109" s="44"/>
      <c r="YQ109" s="44"/>
      <c r="YR109" s="44"/>
      <c r="YS109" s="44"/>
      <c r="YT109" s="44"/>
      <c r="YU109" s="44"/>
      <c r="YV109" s="44"/>
      <c r="YW109" s="44"/>
      <c r="YX109" s="44"/>
      <c r="YY109" s="44"/>
      <c r="YZ109" s="44"/>
      <c r="ZA109" s="44"/>
      <c r="ZB109" s="44"/>
      <c r="ZC109" s="44"/>
      <c r="ZD109" s="44"/>
      <c r="ZE109" s="44"/>
      <c r="ZF109" s="44"/>
      <c r="ZG109" s="44"/>
      <c r="ZH109" s="44"/>
      <c r="ZI109" s="44"/>
      <c r="ZJ109" s="44"/>
      <c r="ZK109" s="44"/>
      <c r="ZL109" s="44"/>
      <c r="ZM109" s="44"/>
      <c r="ZN109" s="44"/>
      <c r="ZO109" s="44"/>
      <c r="ZP109" s="44"/>
      <c r="ZQ109" s="44"/>
      <c r="ZR109" s="44"/>
      <c r="ZS109" s="44"/>
      <c r="ZT109" s="44"/>
      <c r="ZU109" s="44"/>
      <c r="ZV109" s="44"/>
      <c r="ZW109" s="44"/>
      <c r="ZX109" s="44"/>
      <c r="ZY109" s="44"/>
      <c r="ZZ109" s="44"/>
      <c r="AAA109" s="44"/>
      <c r="AAB109" s="44"/>
      <c r="AAC109" s="44"/>
      <c r="AAD109" s="44"/>
      <c r="AAE109" s="44"/>
      <c r="AAF109" s="44"/>
      <c r="AAG109" s="44"/>
      <c r="AAH109" s="44"/>
      <c r="AAI109" s="44"/>
      <c r="AAJ109" s="44"/>
      <c r="AAK109" s="44"/>
      <c r="AAL109" s="44"/>
      <c r="AAM109" s="44"/>
      <c r="AAN109" s="44"/>
      <c r="AAO109" s="44"/>
      <c r="AAP109" s="44"/>
      <c r="AAQ109" s="44"/>
      <c r="AAR109" s="44"/>
      <c r="AAS109" s="44"/>
      <c r="AAT109" s="44"/>
      <c r="AAU109" s="44"/>
      <c r="AAV109" s="44"/>
      <c r="AAW109" s="44"/>
      <c r="AAX109" s="44"/>
      <c r="AAY109" s="44"/>
      <c r="AAZ109" s="44"/>
      <c r="ABA109" s="44"/>
      <c r="ABB109" s="44"/>
      <c r="ABC109" s="44"/>
      <c r="ABD109" s="44"/>
      <c r="ABE109" s="44"/>
      <c r="ABF109" s="44"/>
      <c r="ABG109" s="44"/>
      <c r="ABH109" s="44"/>
      <c r="ABI109" s="44"/>
      <c r="ABJ109" s="44"/>
      <c r="ABK109" s="44"/>
      <c r="ABL109" s="44"/>
      <c r="ABM109" s="44"/>
      <c r="ABN109" s="44"/>
      <c r="ABO109" s="44"/>
      <c r="ABP109" s="44"/>
      <c r="ABQ109" s="44"/>
      <c r="ABR109" s="44"/>
      <c r="ABS109" s="44"/>
      <c r="ABT109" s="44"/>
      <c r="ABU109" s="44"/>
      <c r="ABV109" s="44"/>
      <c r="ABW109" s="44"/>
      <c r="ABX109" s="44"/>
      <c r="ABY109" s="44"/>
      <c r="ABZ109" s="44"/>
      <c r="ACA109" s="44"/>
      <c r="ACB109" s="44"/>
      <c r="ACC109" s="44"/>
      <c r="ACD109" s="44"/>
      <c r="ACE109" s="44"/>
      <c r="ACF109" s="44"/>
      <c r="ACG109" s="44"/>
      <c r="ACH109" s="44"/>
      <c r="ACI109" s="44"/>
      <c r="ACJ109" s="44"/>
      <c r="ACK109" s="44"/>
      <c r="ACL109" s="44"/>
      <c r="ACM109" s="44"/>
      <c r="ACN109" s="44"/>
      <c r="ACO109" s="44"/>
      <c r="ACP109" s="44"/>
      <c r="ACQ109" s="44"/>
      <c r="ACR109" s="44"/>
      <c r="ACS109" s="44"/>
      <c r="ACT109" s="44"/>
      <c r="ACU109" s="44"/>
      <c r="ACV109" s="44"/>
      <c r="ACW109" s="44"/>
      <c r="ACX109" s="44"/>
      <c r="ACY109" s="44"/>
      <c r="ACZ109" s="44"/>
      <c r="ADA109" s="44"/>
      <c r="ADB109" s="44"/>
      <c r="ADC109" s="44"/>
      <c r="ADD109" s="44"/>
      <c r="ADE109" s="44"/>
      <c r="ADF109" s="44"/>
      <c r="ADG109" s="44"/>
      <c r="ADH109" s="44"/>
      <c r="ADI109" s="44"/>
      <c r="ADJ109" s="44"/>
      <c r="ADK109" s="44"/>
      <c r="ADL109" s="44"/>
      <c r="ADM109" s="44"/>
      <c r="ADN109" s="44"/>
      <c r="ADO109" s="44"/>
      <c r="ADP109" s="44"/>
      <c r="ADQ109" s="44"/>
      <c r="ADR109" s="44"/>
      <c r="ADS109" s="44"/>
      <c r="ADT109" s="44"/>
      <c r="ADU109" s="44"/>
      <c r="ADV109" s="44"/>
      <c r="ADW109" s="44"/>
      <c r="ADX109" s="44"/>
      <c r="ADY109" s="44"/>
      <c r="ADZ109" s="44"/>
      <c r="AEA109" s="44"/>
      <c r="AEB109" s="44"/>
      <c r="AEC109" s="44"/>
      <c r="AED109" s="44"/>
      <c r="AEE109" s="44"/>
      <c r="AEF109" s="44"/>
      <c r="AEG109" s="44"/>
      <c r="AEH109" s="44"/>
      <c r="AEI109" s="44"/>
      <c r="AEJ109" s="44"/>
      <c r="AEK109" s="44"/>
      <c r="AEL109" s="44"/>
      <c r="AEM109" s="44"/>
      <c r="AEN109" s="44"/>
      <c r="AEO109" s="44"/>
      <c r="AEP109" s="44"/>
      <c r="AEQ109" s="44"/>
      <c r="AER109" s="44"/>
      <c r="AES109" s="44"/>
      <c r="AET109" s="44"/>
      <c r="AEU109" s="44"/>
      <c r="AEV109" s="44"/>
      <c r="AEW109" s="44"/>
      <c r="AEX109" s="44"/>
      <c r="AEY109" s="44"/>
      <c r="AEZ109" s="44"/>
      <c r="AFA109" s="44"/>
      <c r="AFB109" s="44"/>
      <c r="AFC109" s="44"/>
      <c r="AFD109" s="44"/>
      <c r="AFE109" s="44"/>
      <c r="AFF109" s="44"/>
      <c r="AFG109" s="44"/>
      <c r="AFH109" s="44"/>
      <c r="AFI109" s="44"/>
      <c r="AFJ109" s="44"/>
      <c r="AFK109" s="44"/>
      <c r="AFL109" s="44"/>
      <c r="AFM109" s="44"/>
      <c r="AFN109" s="44"/>
      <c r="AFO109" s="44"/>
      <c r="AFP109" s="44"/>
      <c r="AFQ109" s="44"/>
      <c r="AFR109" s="44"/>
      <c r="AFS109" s="44"/>
      <c r="AFT109" s="44"/>
      <c r="AFU109" s="44"/>
      <c r="AFV109" s="44"/>
      <c r="AFW109" s="44"/>
      <c r="AFX109" s="44"/>
      <c r="AFY109" s="44"/>
      <c r="AFZ109" s="44"/>
      <c r="AGA109" s="44"/>
      <c r="AGB109" s="44"/>
      <c r="AGC109" s="44"/>
      <c r="AGD109" s="44"/>
      <c r="AGE109" s="44"/>
      <c r="AGF109" s="44"/>
      <c r="AGG109" s="44"/>
      <c r="AGH109" s="44"/>
      <c r="AGI109" s="44"/>
      <c r="AGJ109" s="44"/>
      <c r="AGK109" s="44"/>
      <c r="AGL109" s="44"/>
      <c r="AGM109" s="44"/>
      <c r="AGN109" s="44"/>
      <c r="AGO109" s="44"/>
      <c r="AGP109" s="44"/>
      <c r="AGQ109" s="44"/>
      <c r="AGR109" s="44"/>
      <c r="AGS109" s="44"/>
      <c r="AGT109" s="44"/>
      <c r="AGU109" s="44"/>
      <c r="AGV109" s="44"/>
      <c r="AGW109" s="44"/>
      <c r="AGX109" s="44"/>
      <c r="AGY109" s="44"/>
      <c r="AGZ109" s="44"/>
      <c r="AHA109" s="44"/>
      <c r="AHB109" s="44"/>
      <c r="AHC109" s="44"/>
      <c r="AHD109" s="44"/>
      <c r="AHE109" s="44"/>
      <c r="AHF109" s="44"/>
      <c r="AHG109" s="44"/>
      <c r="AHH109" s="44"/>
      <c r="AHI109" s="44"/>
      <c r="AHJ109" s="44"/>
      <c r="AHK109" s="44"/>
      <c r="AHL109" s="44"/>
      <c r="AHM109" s="44"/>
      <c r="AHN109" s="44"/>
      <c r="AHO109" s="44"/>
      <c r="AHP109" s="44"/>
      <c r="AHQ109" s="44"/>
      <c r="AHR109" s="44"/>
      <c r="AHS109" s="44"/>
      <c r="AHT109" s="44"/>
      <c r="AHU109" s="44"/>
      <c r="AHV109" s="44"/>
      <c r="AHW109" s="44"/>
      <c r="AHX109" s="44"/>
      <c r="AHY109" s="44"/>
      <c r="AHZ109" s="44"/>
      <c r="AIA109" s="44"/>
      <c r="AIB109" s="44"/>
      <c r="AIC109" s="44"/>
      <c r="AID109" s="44"/>
      <c r="AIE109" s="44"/>
      <c r="AIF109" s="44"/>
      <c r="AIG109" s="44"/>
      <c r="AIH109" s="44"/>
      <c r="AII109" s="44"/>
      <c r="AIJ109" s="44"/>
      <c r="AIK109" s="44"/>
      <c r="AIL109" s="44"/>
      <c r="AIM109" s="44"/>
      <c r="AIN109" s="44"/>
      <c r="AIO109" s="44"/>
      <c r="AIP109" s="44"/>
      <c r="AIQ109" s="44"/>
      <c r="AIR109" s="44"/>
      <c r="AIS109" s="44"/>
      <c r="AIT109" s="44"/>
      <c r="AIU109" s="44"/>
      <c r="AIV109" s="44"/>
      <c r="AIW109" s="44"/>
      <c r="AIX109" s="44"/>
      <c r="AIY109" s="44"/>
      <c r="AIZ109" s="44"/>
      <c r="AJA109" s="44"/>
      <c r="AJB109" s="44"/>
      <c r="AJC109" s="44"/>
      <c r="AJD109" s="44"/>
      <c r="AJE109" s="44"/>
      <c r="AJF109" s="44"/>
      <c r="AJG109" s="44"/>
      <c r="AJH109" s="44"/>
      <c r="AJI109" s="44"/>
      <c r="AJJ109" s="44"/>
      <c r="AJK109" s="44"/>
      <c r="AJL109" s="44"/>
      <c r="AJM109" s="44"/>
      <c r="AJN109" s="44"/>
      <c r="AJO109" s="44"/>
      <c r="AJP109" s="44"/>
      <c r="AJQ109" s="44"/>
      <c r="AJR109" s="44"/>
      <c r="AJS109" s="44"/>
      <c r="AJT109" s="44"/>
      <c r="AJU109" s="44"/>
      <c r="AJV109" s="44"/>
      <c r="AJW109" s="44"/>
      <c r="AJX109" s="44"/>
      <c r="AJY109" s="44"/>
      <c r="AJZ109" s="44"/>
      <c r="AKA109" s="44"/>
      <c r="AKB109" s="44"/>
      <c r="AKC109" s="44"/>
      <c r="AKD109" s="44"/>
      <c r="AKE109" s="44"/>
      <c r="AKF109" s="44"/>
      <c r="AKG109" s="44"/>
      <c r="AKH109" s="44"/>
      <c r="AKI109" s="44"/>
      <c r="AKJ109" s="44"/>
      <c r="AKK109" s="44"/>
      <c r="AKL109" s="44"/>
      <c r="AKM109" s="44"/>
      <c r="AKN109" s="44"/>
      <c r="AKO109" s="44"/>
      <c r="AKP109" s="44"/>
      <c r="AKQ109" s="44"/>
      <c r="AKR109" s="44"/>
      <c r="AKS109" s="44"/>
      <c r="AKT109" s="44"/>
      <c r="AKU109" s="44"/>
      <c r="AKV109" s="44"/>
      <c r="AKW109" s="44"/>
      <c r="AKX109" s="44"/>
      <c r="AKY109" s="44"/>
      <c r="AKZ109" s="44"/>
      <c r="ALA109" s="44"/>
      <c r="ALB109" s="44"/>
      <c r="ALC109" s="44"/>
      <c r="ALD109" s="44"/>
      <c r="ALE109" s="44"/>
      <c r="ALF109" s="44"/>
      <c r="ALG109" s="44"/>
      <c r="ALH109" s="44"/>
      <c r="ALI109" s="44"/>
      <c r="ALJ109" s="44"/>
      <c r="ALK109" s="44"/>
      <c r="ALL109" s="44"/>
      <c r="ALM109" s="44"/>
      <c r="ALN109" s="44"/>
      <c r="ALO109" s="44"/>
      <c r="ALP109" s="44"/>
      <c r="ALQ109" s="44"/>
      <c r="ALR109" s="44"/>
      <c r="ALS109" s="44"/>
      <c r="ALT109" s="44"/>
      <c r="ALU109" s="44"/>
      <c r="ALV109" s="44"/>
      <c r="ALW109" s="44"/>
      <c r="ALX109" s="44"/>
      <c r="ALY109" s="44"/>
      <c r="ALZ109" s="44"/>
      <c r="AMA109" s="44"/>
      <c r="AMB109" s="44"/>
      <c r="AMC109" s="44"/>
      <c r="AMD109" s="44"/>
      <c r="AME109" s="44"/>
      <c r="AMF109" s="44"/>
      <c r="AMG109" s="44"/>
      <c r="AMH109" s="44"/>
      <c r="AMI109" s="44"/>
      <c r="AMJ109" s="44"/>
      <c r="AMK109" s="44"/>
      <c r="AML109" s="44"/>
      <c r="AMM109" s="44"/>
      <c r="AMN109" s="44"/>
      <c r="AMO109" s="44"/>
      <c r="AMP109" s="44"/>
      <c r="AMQ109" s="44"/>
      <c r="AMR109" s="44"/>
      <c r="AMS109" s="44"/>
      <c r="AMT109" s="44"/>
      <c r="AMU109" s="44"/>
      <c r="AMV109" s="44"/>
      <c r="AMW109" s="44"/>
      <c r="AMX109" s="44"/>
      <c r="AMY109" s="44"/>
      <c r="AMZ109" s="44"/>
      <c r="ANA109" s="44"/>
      <c r="ANB109" s="44"/>
      <c r="ANC109" s="44"/>
      <c r="AND109" s="44"/>
      <c r="ANE109" s="44"/>
      <c r="ANF109" s="44"/>
      <c r="ANG109" s="44"/>
      <c r="ANH109" s="44"/>
      <c r="ANI109" s="44"/>
      <c r="ANJ109" s="44"/>
      <c r="ANK109" s="44"/>
      <c r="ANL109" s="44"/>
      <c r="ANM109" s="44"/>
      <c r="ANN109" s="44"/>
      <c r="ANO109" s="44"/>
      <c r="ANP109" s="44"/>
      <c r="ANQ109" s="44"/>
      <c r="ANR109" s="44"/>
      <c r="ANS109" s="44"/>
      <c r="ANT109" s="44"/>
      <c r="ANU109" s="44"/>
      <c r="ANV109" s="44"/>
      <c r="ANW109" s="44"/>
      <c r="ANX109" s="44"/>
      <c r="ANY109" s="44"/>
      <c r="ANZ109" s="44"/>
      <c r="AOA109" s="44"/>
      <c r="AOB109" s="44"/>
      <c r="AOC109" s="44"/>
      <c r="AOD109" s="44"/>
      <c r="AOE109" s="44"/>
      <c r="AOF109" s="44"/>
      <c r="AOG109" s="44"/>
      <c r="AOH109" s="44"/>
      <c r="AOI109" s="44"/>
      <c r="AOJ109" s="44"/>
      <c r="AOK109" s="44"/>
      <c r="AOL109" s="44"/>
      <c r="AOM109" s="44"/>
      <c r="AON109" s="44"/>
      <c r="AOO109" s="44"/>
      <c r="AOP109" s="44"/>
      <c r="AOQ109" s="44"/>
      <c r="AOR109" s="44"/>
      <c r="AOS109" s="44"/>
      <c r="AOT109" s="44"/>
      <c r="AOU109" s="44"/>
      <c r="AOV109" s="44"/>
      <c r="AOW109" s="44"/>
      <c r="AOX109" s="44"/>
      <c r="AOY109" s="44"/>
      <c r="AOZ109" s="44"/>
      <c r="APA109" s="44"/>
      <c r="APB109" s="44"/>
      <c r="APC109" s="44"/>
      <c r="APD109" s="44"/>
      <c r="APE109" s="44"/>
      <c r="APF109" s="44"/>
      <c r="APG109" s="44"/>
      <c r="APH109" s="44"/>
      <c r="API109" s="44"/>
      <c r="APJ109" s="44"/>
      <c r="APK109" s="44"/>
      <c r="APL109" s="44"/>
      <c r="APM109" s="44"/>
      <c r="APN109" s="44"/>
      <c r="APO109" s="44"/>
      <c r="APP109" s="44"/>
      <c r="APQ109" s="44"/>
      <c r="APR109" s="44"/>
      <c r="APS109" s="44"/>
      <c r="APT109" s="44"/>
      <c r="APU109" s="44"/>
      <c r="APV109" s="44"/>
      <c r="APW109" s="44"/>
      <c r="APX109" s="44"/>
      <c r="APY109" s="44"/>
      <c r="APZ109" s="44"/>
      <c r="AQA109" s="44"/>
      <c r="AQB109" s="44"/>
      <c r="AQC109" s="44"/>
      <c r="AQD109" s="44"/>
      <c r="AQE109" s="44"/>
      <c r="AQF109" s="44"/>
      <c r="AQG109" s="44"/>
      <c r="AQH109" s="44"/>
      <c r="AQI109" s="44"/>
      <c r="AQJ109" s="44"/>
      <c r="AQK109" s="44"/>
      <c r="AQL109" s="44"/>
      <c r="AQM109" s="44"/>
      <c r="AQN109" s="44"/>
      <c r="AQO109" s="44"/>
      <c r="AQP109" s="44"/>
      <c r="AQQ109" s="44"/>
      <c r="AQR109" s="44"/>
      <c r="AQS109" s="44"/>
      <c r="AQT109" s="44"/>
      <c r="AQU109" s="44"/>
      <c r="AQV109" s="44"/>
      <c r="AQW109" s="44"/>
      <c r="AQX109" s="44"/>
      <c r="AQY109" s="44"/>
      <c r="AQZ109" s="44"/>
      <c r="ARA109" s="44"/>
      <c r="ARB109" s="44"/>
      <c r="ARC109" s="44"/>
      <c r="ARD109" s="44"/>
      <c r="ARE109" s="44"/>
      <c r="ARF109" s="44"/>
      <c r="ARG109" s="44"/>
      <c r="ARH109" s="44"/>
      <c r="ARI109" s="44"/>
      <c r="ARJ109" s="44"/>
      <c r="ARK109" s="44"/>
      <c r="ARL109" s="44"/>
      <c r="ARM109" s="44"/>
      <c r="ARN109" s="44"/>
      <c r="ARO109" s="44"/>
      <c r="ARP109" s="44"/>
      <c r="ARQ109" s="44"/>
      <c r="ARR109" s="44"/>
      <c r="ARS109" s="44"/>
      <c r="ART109" s="44"/>
      <c r="ARU109" s="44"/>
      <c r="ARV109" s="44"/>
      <c r="ARW109" s="44"/>
      <c r="ARX109" s="44"/>
      <c r="ARY109" s="44"/>
      <c r="ARZ109" s="44"/>
      <c r="ASA109" s="44"/>
      <c r="ASB109" s="44"/>
      <c r="ASC109" s="44"/>
      <c r="ASD109" s="44"/>
      <c r="ASE109" s="44"/>
      <c r="ASF109" s="44"/>
      <c r="ASG109" s="44"/>
      <c r="ASH109" s="44"/>
      <c r="ASI109" s="44"/>
      <c r="ASJ109" s="44"/>
      <c r="ASK109" s="44"/>
      <c r="ASL109" s="44"/>
      <c r="ASM109" s="44"/>
      <c r="ASN109" s="44"/>
      <c r="ASO109" s="44"/>
      <c r="ASP109" s="44"/>
      <c r="ASQ109" s="44"/>
      <c r="ASR109" s="44"/>
      <c r="ASS109" s="44"/>
      <c r="AST109" s="44"/>
      <c r="ASU109" s="44"/>
      <c r="ASV109" s="44"/>
      <c r="ASW109" s="44"/>
      <c r="ASX109" s="44"/>
      <c r="ASY109" s="44"/>
      <c r="ASZ109" s="44"/>
      <c r="ATA109" s="44"/>
      <c r="ATB109" s="44"/>
      <c r="ATC109" s="44"/>
      <c r="ATD109" s="44"/>
      <c r="ATE109" s="44"/>
      <c r="ATF109" s="44"/>
      <c r="ATG109" s="44"/>
      <c r="ATH109" s="44"/>
      <c r="ATI109" s="44"/>
      <c r="ATJ109" s="44"/>
      <c r="ATK109" s="44"/>
      <c r="ATL109" s="44"/>
      <c r="ATM109" s="44"/>
      <c r="ATN109" s="44"/>
      <c r="ATO109" s="44"/>
      <c r="ATP109" s="44"/>
      <c r="ATQ109" s="44"/>
      <c r="ATR109" s="44"/>
      <c r="ATS109" s="44"/>
      <c r="ATT109" s="44"/>
      <c r="ATU109" s="44"/>
      <c r="ATV109" s="44"/>
      <c r="ATW109" s="44"/>
      <c r="ATX109" s="44"/>
      <c r="ATY109" s="44"/>
      <c r="ATZ109" s="44"/>
      <c r="AUA109" s="44"/>
      <c r="AUB109" s="44"/>
      <c r="AUC109" s="44"/>
      <c r="AUD109" s="44"/>
      <c r="AUE109" s="44"/>
      <c r="AUF109" s="44"/>
      <c r="AUG109" s="44"/>
      <c r="AUH109" s="44"/>
      <c r="AUI109" s="44"/>
      <c r="AUJ109" s="44"/>
      <c r="AUK109" s="44"/>
      <c r="AUL109" s="44"/>
      <c r="AUM109" s="44"/>
      <c r="AUN109" s="44"/>
      <c r="AUO109" s="44"/>
      <c r="AUP109" s="44"/>
      <c r="AUQ109" s="44"/>
      <c r="AUR109" s="44"/>
      <c r="AUS109" s="44"/>
      <c r="AUT109" s="44"/>
      <c r="AUU109" s="44"/>
      <c r="AUV109" s="44"/>
      <c r="AUW109" s="44"/>
      <c r="AUX109" s="44"/>
      <c r="AUY109" s="44"/>
      <c r="AUZ109" s="44"/>
      <c r="AVA109" s="44"/>
      <c r="AVB109" s="44"/>
      <c r="AVC109" s="44"/>
      <c r="AVD109" s="44"/>
      <c r="AVE109" s="44"/>
      <c r="AVF109" s="44"/>
      <c r="AVG109" s="44"/>
      <c r="AVH109" s="44"/>
      <c r="AVI109" s="44"/>
      <c r="AVJ109" s="44"/>
      <c r="AVK109" s="44"/>
      <c r="AVL109" s="44"/>
      <c r="AVM109" s="44"/>
      <c r="AVN109" s="44"/>
      <c r="AVO109" s="44"/>
      <c r="AVP109" s="44"/>
      <c r="AVQ109" s="44"/>
      <c r="AVR109" s="44"/>
      <c r="AVS109" s="44"/>
      <c r="AVT109" s="44"/>
      <c r="AVU109" s="44"/>
      <c r="AVV109" s="44"/>
      <c r="AVW109" s="44"/>
      <c r="AVX109" s="44"/>
      <c r="AVY109" s="44"/>
      <c r="AVZ109" s="44"/>
      <c r="AWA109" s="44"/>
      <c r="AWB109" s="44"/>
      <c r="AWC109" s="44"/>
      <c r="AWD109" s="44"/>
      <c r="AWE109" s="44"/>
      <c r="AWF109" s="44"/>
      <c r="AWG109" s="44"/>
      <c r="AWH109" s="44"/>
      <c r="AWI109" s="44"/>
      <c r="AWJ109" s="44"/>
      <c r="AWK109" s="44"/>
      <c r="AWL109" s="44"/>
      <c r="AWM109" s="44"/>
      <c r="AWN109" s="44"/>
      <c r="AWO109" s="44"/>
      <c r="AWP109" s="44"/>
      <c r="AWQ109" s="44"/>
      <c r="AWR109" s="44"/>
      <c r="AWS109" s="44"/>
      <c r="AWT109" s="44"/>
      <c r="AWU109" s="44"/>
      <c r="AWV109" s="44"/>
      <c r="AWW109" s="44"/>
      <c r="AWX109" s="44"/>
      <c r="AWY109" s="44"/>
      <c r="AWZ109" s="44"/>
      <c r="AXA109" s="44"/>
      <c r="AXB109" s="44"/>
      <c r="AXC109" s="44"/>
      <c r="AXD109" s="44"/>
      <c r="AXE109" s="44"/>
      <c r="AXF109" s="44"/>
      <c r="AXG109" s="44"/>
      <c r="AXH109" s="44"/>
      <c r="AXI109" s="44"/>
      <c r="AXJ109" s="44"/>
      <c r="AXK109" s="44"/>
      <c r="AXL109" s="44"/>
      <c r="AXM109" s="44"/>
      <c r="AXN109" s="44"/>
      <c r="AXO109" s="44"/>
      <c r="AXP109" s="44"/>
      <c r="AXQ109" s="44"/>
      <c r="AXR109" s="44"/>
      <c r="AXS109" s="44"/>
      <c r="AXT109" s="44"/>
      <c r="AXU109" s="44"/>
      <c r="AXV109" s="44"/>
      <c r="AXW109" s="44"/>
      <c r="AXX109" s="44"/>
      <c r="AXY109" s="44"/>
      <c r="AXZ109" s="44"/>
      <c r="AYA109" s="44"/>
      <c r="AYB109" s="44"/>
      <c r="AYC109" s="44"/>
      <c r="AYD109" s="44"/>
      <c r="AYE109" s="44"/>
      <c r="AYF109" s="44"/>
      <c r="AYG109" s="44"/>
      <c r="AYH109" s="44"/>
      <c r="AYI109" s="44"/>
      <c r="AYJ109" s="44"/>
      <c r="AYK109" s="44"/>
      <c r="AYL109" s="44"/>
      <c r="AYM109" s="44"/>
      <c r="AYN109" s="44"/>
      <c r="AYO109" s="44"/>
      <c r="AYP109" s="44"/>
      <c r="AYQ109" s="44"/>
      <c r="AYR109" s="44"/>
      <c r="AYS109" s="44"/>
      <c r="AYT109" s="44"/>
      <c r="AYU109" s="44"/>
      <c r="AYV109" s="44"/>
      <c r="AYW109" s="44"/>
      <c r="AYX109" s="44"/>
      <c r="AYY109" s="44"/>
      <c r="AYZ109" s="44"/>
      <c r="AZA109" s="44"/>
      <c r="AZB109" s="44"/>
      <c r="AZC109" s="44"/>
      <c r="AZD109" s="44"/>
      <c r="AZE109" s="44"/>
      <c r="AZF109" s="44"/>
      <c r="AZG109" s="44"/>
      <c r="AZH109" s="44"/>
      <c r="AZI109" s="44"/>
      <c r="AZJ109" s="44"/>
      <c r="AZK109" s="44"/>
      <c r="AZL109" s="44"/>
      <c r="AZM109" s="44"/>
      <c r="AZN109" s="44"/>
      <c r="AZO109" s="44"/>
      <c r="AZP109" s="44"/>
      <c r="AZQ109" s="44"/>
      <c r="AZR109" s="44"/>
      <c r="AZS109" s="44"/>
      <c r="AZT109" s="44"/>
      <c r="AZU109" s="44"/>
      <c r="AZV109" s="44"/>
      <c r="AZW109" s="44"/>
      <c r="AZX109" s="44"/>
      <c r="AZY109" s="44"/>
      <c r="AZZ109" s="44"/>
      <c r="BAA109" s="44"/>
      <c r="BAB109" s="44"/>
      <c r="BAC109" s="44"/>
      <c r="BAD109" s="44"/>
      <c r="BAE109" s="44"/>
      <c r="BAF109" s="44"/>
      <c r="BAG109" s="44"/>
      <c r="BAH109" s="44"/>
      <c r="BAI109" s="44"/>
      <c r="BAJ109" s="44"/>
      <c r="BAK109" s="44"/>
      <c r="BAL109" s="44"/>
      <c r="BAM109" s="44"/>
      <c r="BAN109" s="44"/>
      <c r="BAO109" s="44"/>
      <c r="BAP109" s="44"/>
      <c r="BAQ109" s="44"/>
      <c r="BAR109" s="44"/>
      <c r="BAS109" s="44"/>
      <c r="BAT109" s="44"/>
      <c r="BAU109" s="44"/>
      <c r="BAV109" s="44"/>
      <c r="BAW109" s="44"/>
      <c r="BAX109" s="44"/>
      <c r="BAY109" s="44"/>
      <c r="BAZ109" s="44"/>
      <c r="BBA109" s="44"/>
      <c r="BBB109" s="44"/>
      <c r="BBC109" s="44"/>
      <c r="BBD109" s="44"/>
      <c r="BBE109" s="44"/>
      <c r="BBF109" s="44"/>
      <c r="BBG109" s="44"/>
      <c r="BBH109" s="44"/>
      <c r="BBI109" s="44"/>
      <c r="BBJ109" s="44"/>
      <c r="BBK109" s="44"/>
      <c r="BBL109" s="44"/>
      <c r="BBM109" s="44"/>
      <c r="BBN109" s="44"/>
      <c r="BBO109" s="44"/>
      <c r="BBP109" s="44"/>
      <c r="BBQ109" s="44"/>
      <c r="BBR109" s="44"/>
      <c r="BBS109" s="44"/>
      <c r="BBT109" s="44"/>
      <c r="BBU109" s="44"/>
      <c r="BBV109" s="44"/>
      <c r="BBW109" s="44"/>
      <c r="BBX109" s="44"/>
      <c r="BBY109" s="44"/>
      <c r="BBZ109" s="44"/>
      <c r="BCA109" s="44"/>
      <c r="BCB109" s="44"/>
      <c r="BCC109" s="44"/>
      <c r="BCD109" s="44"/>
      <c r="BCE109" s="44"/>
      <c r="BCF109" s="44"/>
      <c r="BCG109" s="44"/>
      <c r="BCH109" s="44"/>
      <c r="BCI109" s="44"/>
      <c r="BCJ109" s="44"/>
      <c r="BCK109" s="44"/>
      <c r="BCL109" s="44"/>
      <c r="BCM109" s="44"/>
      <c r="BCN109" s="44"/>
      <c r="BCO109" s="44"/>
      <c r="BCP109" s="44"/>
      <c r="BCQ109" s="44"/>
      <c r="BCR109" s="44"/>
      <c r="BCS109" s="44"/>
      <c r="BCT109" s="44"/>
      <c r="BCU109" s="44"/>
      <c r="BCV109" s="44"/>
      <c r="BCW109" s="44"/>
      <c r="BCX109" s="44"/>
      <c r="BCY109" s="44"/>
      <c r="BCZ109" s="44"/>
      <c r="BDA109" s="44"/>
      <c r="BDB109" s="44"/>
      <c r="BDC109" s="44"/>
      <c r="BDD109" s="44"/>
      <c r="BDE109" s="44"/>
      <c r="BDF109" s="44"/>
      <c r="BDG109" s="44"/>
      <c r="BDH109" s="44"/>
      <c r="BDI109" s="44"/>
      <c r="BDJ109" s="44"/>
      <c r="BDK109" s="44"/>
      <c r="BDL109" s="44"/>
      <c r="BDM109" s="44"/>
      <c r="BDN109" s="44"/>
      <c r="BDO109" s="44"/>
      <c r="BDP109" s="44"/>
      <c r="BDQ109" s="44"/>
      <c r="BDR109" s="44"/>
      <c r="BDS109" s="44"/>
      <c r="BDT109" s="44"/>
      <c r="BDU109" s="44"/>
      <c r="BDV109" s="44"/>
      <c r="BDW109" s="44"/>
      <c r="BDX109" s="44"/>
      <c r="BDY109" s="44"/>
      <c r="BDZ109" s="44"/>
      <c r="BEA109" s="44"/>
      <c r="BEB109" s="44"/>
      <c r="BEC109" s="44"/>
      <c r="BED109" s="44"/>
      <c r="BEE109" s="44"/>
      <c r="BEF109" s="44"/>
      <c r="BEG109" s="44"/>
      <c r="BEH109" s="44"/>
      <c r="BEI109" s="44"/>
      <c r="BEJ109" s="44"/>
      <c r="BEK109" s="44"/>
      <c r="BEL109" s="44"/>
      <c r="BEM109" s="44"/>
      <c r="BEN109" s="44"/>
      <c r="BEO109" s="44"/>
      <c r="BEP109" s="44"/>
      <c r="BEQ109" s="44"/>
      <c r="BER109" s="44"/>
      <c r="BES109" s="44"/>
      <c r="BET109" s="44"/>
      <c r="BEU109" s="44"/>
      <c r="BEV109" s="44"/>
      <c r="BEW109" s="44"/>
      <c r="BEX109" s="44"/>
      <c r="BEY109" s="44"/>
      <c r="BEZ109" s="44"/>
      <c r="BFA109" s="44"/>
      <c r="BFB109" s="44"/>
      <c r="BFC109" s="44"/>
      <c r="BFD109" s="44"/>
      <c r="BFE109" s="44"/>
      <c r="BFF109" s="44"/>
      <c r="BFG109" s="44"/>
      <c r="BFH109" s="44"/>
      <c r="BFI109" s="44"/>
      <c r="BFJ109" s="44"/>
      <c r="BFK109" s="44"/>
      <c r="BFL109" s="44"/>
      <c r="BFM109" s="44"/>
      <c r="BFN109" s="44"/>
      <c r="BFO109" s="44"/>
      <c r="BFP109" s="44"/>
      <c r="BFQ109" s="44"/>
      <c r="BFR109" s="44"/>
      <c r="BFS109" s="44"/>
      <c r="BFT109" s="44"/>
      <c r="BFU109" s="44"/>
      <c r="BFV109" s="44"/>
      <c r="BFW109" s="44"/>
      <c r="BFX109" s="44"/>
      <c r="BFY109" s="44"/>
      <c r="BFZ109" s="44"/>
      <c r="BGA109" s="44"/>
      <c r="BGB109" s="44"/>
      <c r="BGC109" s="44"/>
      <c r="BGD109" s="44"/>
      <c r="BGE109" s="44"/>
      <c r="BGF109" s="44"/>
      <c r="BGG109" s="44"/>
      <c r="BGH109" s="44"/>
      <c r="BGI109" s="44"/>
      <c r="BGJ109" s="44"/>
      <c r="BGK109" s="44"/>
      <c r="BGL109" s="44"/>
      <c r="BGM109" s="44"/>
      <c r="BGN109" s="44"/>
      <c r="BGO109" s="44"/>
      <c r="BGP109" s="44"/>
      <c r="BGQ109" s="44"/>
      <c r="BGR109" s="44"/>
      <c r="BGS109" s="44"/>
      <c r="BGT109" s="44"/>
      <c r="BGU109" s="44"/>
      <c r="BGV109" s="44"/>
      <c r="BGW109" s="44"/>
      <c r="BGX109" s="44"/>
      <c r="BGY109" s="44"/>
      <c r="BGZ109" s="44"/>
      <c r="BHA109" s="44"/>
      <c r="BHB109" s="44"/>
      <c r="BHC109" s="44"/>
      <c r="BHD109" s="44"/>
      <c r="BHE109" s="44"/>
      <c r="BHF109" s="44"/>
      <c r="BHG109" s="44"/>
      <c r="BHH109" s="44"/>
      <c r="BHI109" s="44"/>
      <c r="BHJ109" s="44"/>
      <c r="BHK109" s="44"/>
      <c r="BHL109" s="44"/>
      <c r="BHM109" s="44"/>
      <c r="BHN109" s="44"/>
      <c r="BHO109" s="44"/>
      <c r="BHP109" s="44"/>
      <c r="BHQ109" s="44"/>
      <c r="BHR109" s="44"/>
      <c r="BHS109" s="44"/>
      <c r="BHT109" s="44"/>
      <c r="BHU109" s="44"/>
      <c r="BHV109" s="44"/>
      <c r="BHW109" s="44"/>
      <c r="BHX109" s="44"/>
      <c r="BHY109" s="44"/>
      <c r="BHZ109" s="44"/>
      <c r="BIA109" s="44"/>
      <c r="BIB109" s="44"/>
      <c r="BIC109" s="44"/>
      <c r="BID109" s="44"/>
      <c r="BIE109" s="44"/>
      <c r="BIF109" s="44"/>
      <c r="BIG109" s="44"/>
      <c r="BIH109" s="44"/>
      <c r="BII109" s="44"/>
      <c r="BIJ109" s="44"/>
      <c r="BIK109" s="44"/>
      <c r="BIL109" s="44"/>
      <c r="BIM109" s="44"/>
      <c r="BIN109" s="44"/>
      <c r="BIO109" s="44"/>
      <c r="BIP109" s="44"/>
      <c r="BIQ109" s="44"/>
      <c r="BIR109" s="44"/>
      <c r="BIS109" s="44"/>
      <c r="BIT109" s="44"/>
      <c r="BIU109" s="44"/>
      <c r="BIV109" s="44"/>
      <c r="BIW109" s="44"/>
      <c r="BIX109" s="44"/>
      <c r="BIY109" s="44"/>
      <c r="BIZ109" s="44"/>
      <c r="BJA109" s="44"/>
      <c r="BJB109" s="44"/>
      <c r="BJC109" s="44"/>
      <c r="BJD109" s="44"/>
      <c r="BJE109" s="44"/>
      <c r="BJF109" s="44"/>
      <c r="BJG109" s="44"/>
      <c r="BJH109" s="44"/>
      <c r="BJI109" s="44"/>
      <c r="BJJ109" s="44"/>
      <c r="BJK109" s="44"/>
      <c r="BJL109" s="44"/>
      <c r="BJM109" s="44"/>
      <c r="BJN109" s="44"/>
      <c r="BJO109" s="44"/>
      <c r="BJP109" s="44"/>
      <c r="BJQ109" s="44"/>
      <c r="BJR109" s="44"/>
      <c r="BJS109" s="44"/>
      <c r="BJT109" s="44"/>
      <c r="BJU109" s="44"/>
      <c r="BJV109" s="44"/>
      <c r="BJW109" s="44"/>
      <c r="BJX109" s="44"/>
      <c r="BJY109" s="44"/>
      <c r="BJZ109" s="44"/>
      <c r="BKA109" s="44"/>
      <c r="BKB109" s="44"/>
      <c r="BKC109" s="44"/>
      <c r="BKD109" s="44"/>
      <c r="BKE109" s="44"/>
      <c r="BKF109" s="44"/>
      <c r="BKG109" s="44"/>
      <c r="BKH109" s="44"/>
      <c r="BKI109" s="44"/>
      <c r="BKJ109" s="44"/>
      <c r="BKK109" s="44"/>
      <c r="BKL109" s="44"/>
      <c r="BKM109" s="44"/>
      <c r="BKN109" s="44"/>
      <c r="BKO109" s="44"/>
      <c r="BKP109" s="44"/>
      <c r="BKQ109" s="44"/>
      <c r="BKR109" s="44"/>
      <c r="BKS109" s="44"/>
      <c r="BKT109" s="44"/>
      <c r="BKU109" s="44"/>
      <c r="BKV109" s="44"/>
      <c r="BKW109" s="44"/>
      <c r="BKX109" s="44"/>
      <c r="BKY109" s="44"/>
      <c r="BKZ109" s="44"/>
      <c r="BLA109" s="44"/>
      <c r="BLB109" s="44"/>
      <c r="BLC109" s="44"/>
      <c r="BLD109" s="44"/>
      <c r="BLE109" s="44"/>
      <c r="BLF109" s="44"/>
      <c r="BLG109" s="44"/>
      <c r="BLH109" s="44"/>
      <c r="BLI109" s="44"/>
      <c r="BLJ109" s="44"/>
      <c r="BLK109" s="44"/>
      <c r="BLL109" s="44"/>
      <c r="BLM109" s="44"/>
      <c r="BLN109" s="44"/>
      <c r="BLO109" s="44"/>
      <c r="BLP109" s="44"/>
      <c r="BLQ109" s="44"/>
      <c r="BLR109" s="44"/>
      <c r="BLS109" s="44"/>
      <c r="BLT109" s="44"/>
      <c r="BLU109" s="44"/>
      <c r="BLV109" s="44"/>
      <c r="BLW109" s="44"/>
      <c r="BLX109" s="44"/>
      <c r="BLY109" s="44"/>
      <c r="BLZ109" s="44"/>
      <c r="BMA109" s="44"/>
      <c r="BMB109" s="44"/>
      <c r="BMC109" s="44"/>
      <c r="BMD109" s="44"/>
      <c r="BME109" s="44"/>
      <c r="BMF109" s="44"/>
      <c r="BMG109" s="44"/>
      <c r="BMH109" s="44"/>
      <c r="BMI109" s="44"/>
      <c r="BMJ109" s="44"/>
      <c r="BMK109" s="44"/>
      <c r="BML109" s="44"/>
      <c r="BMM109" s="44"/>
      <c r="BMN109" s="44"/>
      <c r="BMO109" s="44"/>
      <c r="BMP109" s="44"/>
      <c r="BMQ109" s="44"/>
      <c r="BMR109" s="44"/>
      <c r="BMS109" s="44"/>
      <c r="BMT109" s="44"/>
      <c r="BMU109" s="44"/>
      <c r="BMV109" s="44"/>
      <c r="BMW109" s="44"/>
      <c r="BMX109" s="44"/>
      <c r="BMY109" s="44"/>
      <c r="BMZ109" s="44"/>
      <c r="BNA109" s="44"/>
      <c r="BNB109" s="44"/>
      <c r="BNC109" s="44"/>
      <c r="BND109" s="44"/>
      <c r="BNE109" s="44"/>
      <c r="BNF109" s="44"/>
      <c r="BNG109" s="44"/>
      <c r="BNH109" s="44"/>
      <c r="BNI109" s="44"/>
      <c r="BNJ109" s="44"/>
      <c r="BNK109" s="44"/>
      <c r="BNL109" s="44"/>
      <c r="BNM109" s="44"/>
      <c r="BNN109" s="44"/>
      <c r="BNO109" s="44"/>
      <c r="BNP109" s="44"/>
      <c r="BNQ109" s="44"/>
      <c r="BNR109" s="44"/>
      <c r="BNS109" s="44"/>
      <c r="BNT109" s="44"/>
      <c r="BNU109" s="44"/>
      <c r="BNV109" s="44"/>
      <c r="BNW109" s="44"/>
      <c r="BNX109" s="44"/>
      <c r="BNY109" s="44"/>
      <c r="BNZ109" s="44"/>
      <c r="BOA109" s="44"/>
      <c r="BOB109" s="44"/>
      <c r="BOC109" s="44"/>
      <c r="BOD109" s="44"/>
      <c r="BOE109" s="44"/>
      <c r="BOF109" s="44"/>
      <c r="BOG109" s="44"/>
      <c r="BOH109" s="44"/>
      <c r="BOI109" s="44"/>
      <c r="BOJ109" s="44"/>
      <c r="BOK109" s="44"/>
      <c r="BOL109" s="44"/>
      <c r="BOM109" s="44"/>
      <c r="BON109" s="44"/>
      <c r="BOO109" s="44"/>
      <c r="BOP109" s="44"/>
      <c r="BOQ109" s="44"/>
      <c r="BOR109" s="44"/>
      <c r="BOS109" s="44"/>
      <c r="BOT109" s="44"/>
      <c r="BOU109" s="44"/>
      <c r="BOV109" s="44"/>
      <c r="BOW109" s="44"/>
      <c r="BOX109" s="44"/>
      <c r="BOY109" s="44"/>
      <c r="BOZ109" s="44"/>
      <c r="BPA109" s="44"/>
      <c r="BPB109" s="44"/>
      <c r="BPC109" s="44"/>
      <c r="BPD109" s="44"/>
      <c r="BPE109" s="44"/>
      <c r="BPF109" s="44"/>
      <c r="BPG109" s="44"/>
      <c r="BPH109" s="44"/>
      <c r="BPI109" s="44"/>
      <c r="BPJ109" s="44"/>
      <c r="BPK109" s="44"/>
      <c r="BPL109" s="44"/>
      <c r="BPM109" s="44"/>
      <c r="BPN109" s="44"/>
      <c r="BPO109" s="44"/>
      <c r="BPP109" s="44"/>
      <c r="BPQ109" s="44"/>
      <c r="BPR109" s="44"/>
      <c r="BPS109" s="44"/>
      <c r="BPT109" s="44"/>
      <c r="BPU109" s="44"/>
      <c r="BPV109" s="44"/>
      <c r="BPW109" s="44"/>
      <c r="BPX109" s="44"/>
      <c r="BPY109" s="44"/>
      <c r="BPZ109" s="44"/>
      <c r="BQA109" s="44"/>
      <c r="BQB109" s="44"/>
      <c r="BQC109" s="44"/>
      <c r="BQD109" s="44"/>
      <c r="BQE109" s="44"/>
      <c r="BQF109" s="44"/>
      <c r="BQG109" s="44"/>
      <c r="BQH109" s="44"/>
      <c r="BQI109" s="44"/>
      <c r="BQJ109" s="44"/>
      <c r="BQK109" s="44"/>
      <c r="BQL109" s="44"/>
      <c r="BQM109" s="44"/>
      <c r="BQN109" s="44"/>
      <c r="BQO109" s="44"/>
      <c r="BQP109" s="44"/>
      <c r="BQQ109" s="44"/>
      <c r="BQR109" s="44"/>
      <c r="BQS109" s="44"/>
      <c r="BQT109" s="44"/>
      <c r="BQU109" s="44"/>
      <c r="BQV109" s="44"/>
      <c r="BQW109" s="44"/>
      <c r="BQX109" s="44"/>
      <c r="BQY109" s="44"/>
      <c r="BQZ109" s="44"/>
      <c r="BRA109" s="44"/>
      <c r="BRB109" s="44"/>
      <c r="BRC109" s="44"/>
      <c r="BRD109" s="44"/>
      <c r="BRE109" s="44"/>
      <c r="BRF109" s="44"/>
      <c r="BRG109" s="44"/>
      <c r="BRH109" s="44"/>
      <c r="BRI109" s="44"/>
      <c r="BRJ109" s="44"/>
      <c r="BRK109" s="44"/>
      <c r="BRL109" s="44"/>
      <c r="BRM109" s="44"/>
      <c r="BRN109" s="44"/>
      <c r="BRO109" s="44"/>
      <c r="BRP109" s="44"/>
      <c r="BRQ109" s="44"/>
      <c r="BRR109" s="44"/>
      <c r="BRS109" s="44"/>
      <c r="BRT109" s="44"/>
      <c r="BRU109" s="44"/>
      <c r="BRV109" s="44"/>
      <c r="BRW109" s="44"/>
      <c r="BRX109" s="44"/>
      <c r="BRY109" s="44"/>
      <c r="BRZ109" s="44"/>
      <c r="BSA109" s="44"/>
      <c r="BSB109" s="44"/>
      <c r="BSC109" s="44"/>
      <c r="BSD109" s="44"/>
      <c r="BSE109" s="44"/>
      <c r="BSF109" s="44"/>
      <c r="BSG109" s="44"/>
      <c r="BSH109" s="44"/>
      <c r="BSI109" s="44"/>
      <c r="BSJ109" s="44"/>
      <c r="BSK109" s="44"/>
      <c r="BSL109" s="44"/>
      <c r="BSM109" s="44"/>
      <c r="BSN109" s="44"/>
      <c r="BSO109" s="44"/>
      <c r="BSP109" s="44"/>
      <c r="BSQ109" s="44"/>
      <c r="BSR109" s="44"/>
      <c r="BSS109" s="44"/>
      <c r="BST109" s="44"/>
      <c r="BSU109" s="44"/>
      <c r="BSV109" s="44"/>
      <c r="BSW109" s="44"/>
      <c r="BSX109" s="44"/>
      <c r="BSY109" s="44"/>
      <c r="BSZ109" s="44"/>
      <c r="BTA109" s="44"/>
      <c r="BTB109" s="44"/>
      <c r="BTC109" s="44"/>
      <c r="BTD109" s="44"/>
      <c r="BTE109" s="44"/>
      <c r="BTF109" s="44"/>
      <c r="BTG109" s="44"/>
      <c r="BTH109" s="44"/>
      <c r="BTI109" s="44"/>
      <c r="BTJ109" s="44"/>
      <c r="BTK109" s="44"/>
      <c r="BTL109" s="44"/>
      <c r="BTM109" s="44"/>
      <c r="BTN109" s="44"/>
      <c r="BTO109" s="44"/>
      <c r="BTP109" s="44"/>
      <c r="BTQ109" s="44"/>
      <c r="BTR109" s="44"/>
      <c r="BTS109" s="44"/>
      <c r="BTT109" s="44"/>
      <c r="BTU109" s="44"/>
      <c r="BTV109" s="44"/>
      <c r="BTW109" s="44"/>
      <c r="BTX109" s="44"/>
      <c r="BTY109" s="44"/>
      <c r="BTZ109" s="44"/>
      <c r="BUA109" s="44"/>
      <c r="BUB109" s="44"/>
      <c r="BUC109" s="44"/>
      <c r="BUD109" s="44"/>
      <c r="BUE109" s="44"/>
      <c r="BUF109" s="44"/>
      <c r="BUG109" s="44"/>
      <c r="BUH109" s="44"/>
      <c r="BUI109" s="44"/>
      <c r="BUJ109" s="44"/>
      <c r="BUK109" s="44"/>
      <c r="BUL109" s="44"/>
      <c r="BUM109" s="44"/>
      <c r="BUN109" s="44"/>
      <c r="BUO109" s="44"/>
      <c r="BUP109" s="44"/>
      <c r="BUQ109" s="44"/>
      <c r="BUR109" s="44"/>
      <c r="BUS109" s="44"/>
      <c r="BUT109" s="44"/>
      <c r="BUU109" s="44"/>
      <c r="BUV109" s="44"/>
      <c r="BUW109" s="44"/>
      <c r="BUX109" s="44"/>
      <c r="BUY109" s="44"/>
      <c r="BUZ109" s="44"/>
      <c r="BVA109" s="44"/>
      <c r="BVB109" s="44"/>
      <c r="BVC109" s="44"/>
      <c r="BVD109" s="44"/>
      <c r="BVE109" s="44"/>
      <c r="BVF109" s="44"/>
      <c r="BVG109" s="44"/>
      <c r="BVH109" s="44"/>
      <c r="BVI109" s="44"/>
      <c r="BVJ109" s="44"/>
      <c r="BVK109" s="44"/>
      <c r="BVL109" s="44"/>
      <c r="BVM109" s="44"/>
      <c r="BVN109" s="44"/>
      <c r="BVO109" s="44"/>
      <c r="BVP109" s="44"/>
      <c r="BVQ109" s="44"/>
      <c r="BVR109" s="44"/>
      <c r="BVS109" s="44"/>
      <c r="BVT109" s="44"/>
      <c r="BVU109" s="44"/>
      <c r="BVV109" s="44"/>
      <c r="BVW109" s="44"/>
      <c r="BVX109" s="44"/>
      <c r="BVY109" s="44"/>
      <c r="BVZ109" s="44"/>
      <c r="BWA109" s="44"/>
      <c r="BWB109" s="44"/>
      <c r="BWC109" s="44"/>
      <c r="BWD109" s="44"/>
      <c r="BWE109" s="44"/>
      <c r="BWF109" s="44"/>
      <c r="BWG109" s="44"/>
      <c r="BWH109" s="44"/>
      <c r="BWI109" s="44"/>
      <c r="BWJ109" s="44"/>
      <c r="BWK109" s="44"/>
      <c r="BWL109" s="44"/>
      <c r="BWM109" s="44"/>
      <c r="BWN109" s="44"/>
      <c r="BWO109" s="44"/>
      <c r="BWP109" s="44"/>
      <c r="BWQ109" s="44"/>
      <c r="BWR109" s="44"/>
      <c r="BWS109" s="44"/>
      <c r="BWT109" s="44"/>
      <c r="BWU109" s="44"/>
      <c r="BWV109" s="44"/>
      <c r="BWW109" s="44"/>
      <c r="BWX109" s="44"/>
      <c r="BWY109" s="44"/>
      <c r="BWZ109" s="44"/>
      <c r="BXA109" s="44"/>
      <c r="BXB109" s="44"/>
      <c r="BXC109" s="44"/>
      <c r="BXD109" s="44"/>
      <c r="BXE109" s="44"/>
      <c r="BXF109" s="44"/>
      <c r="BXG109" s="44"/>
      <c r="BXH109" s="44"/>
      <c r="BXI109" s="44"/>
      <c r="BXJ109" s="44"/>
      <c r="BXK109" s="44"/>
      <c r="BXL109" s="44"/>
      <c r="BXM109" s="44"/>
      <c r="BXN109" s="44"/>
      <c r="BXO109" s="44"/>
      <c r="BXP109" s="44"/>
      <c r="BXQ109" s="44"/>
      <c r="BXR109" s="44"/>
      <c r="BXS109" s="44"/>
      <c r="BXT109" s="44"/>
      <c r="BXU109" s="44"/>
      <c r="BXV109" s="44"/>
      <c r="BXW109" s="44"/>
      <c r="BXX109" s="44"/>
      <c r="BXY109" s="44"/>
      <c r="BXZ109" s="44"/>
      <c r="BYA109" s="44"/>
      <c r="BYB109" s="44"/>
      <c r="BYC109" s="44"/>
      <c r="BYD109" s="44"/>
      <c r="BYE109" s="44"/>
      <c r="BYF109" s="44"/>
      <c r="BYG109" s="44"/>
      <c r="BYH109" s="44"/>
      <c r="BYI109" s="44"/>
      <c r="BYJ109" s="44"/>
      <c r="BYK109" s="44"/>
      <c r="BYL109" s="44"/>
      <c r="BYM109" s="44"/>
      <c r="BYN109" s="44"/>
      <c r="BYO109" s="44"/>
      <c r="BYP109" s="44"/>
      <c r="BYQ109" s="44"/>
      <c r="BYR109" s="44"/>
      <c r="BYS109" s="44"/>
      <c r="BYT109" s="44"/>
      <c r="BYU109" s="44"/>
      <c r="BYV109" s="44"/>
      <c r="BYW109" s="44"/>
      <c r="BYX109" s="44"/>
      <c r="BYY109" s="44"/>
      <c r="BYZ109" s="44"/>
      <c r="BZA109" s="44"/>
      <c r="BZB109" s="44"/>
      <c r="BZC109" s="44"/>
      <c r="BZD109" s="44"/>
      <c r="BZE109" s="44"/>
      <c r="BZF109" s="44"/>
      <c r="BZG109" s="44"/>
      <c r="BZH109" s="44"/>
      <c r="BZI109" s="44"/>
      <c r="BZJ109" s="44"/>
      <c r="BZK109" s="44"/>
      <c r="BZL109" s="44"/>
      <c r="BZM109" s="44"/>
      <c r="BZN109" s="44"/>
      <c r="BZO109" s="44"/>
      <c r="BZP109" s="44"/>
      <c r="BZQ109" s="44"/>
      <c r="BZR109" s="44"/>
      <c r="BZS109" s="44"/>
      <c r="BZT109" s="44"/>
      <c r="BZU109" s="44"/>
      <c r="BZV109" s="44"/>
      <c r="BZW109" s="44"/>
      <c r="BZX109" s="44"/>
      <c r="BZY109" s="44"/>
      <c r="BZZ109" s="44"/>
      <c r="CAA109" s="44"/>
      <c r="CAB109" s="44"/>
      <c r="CAC109" s="44"/>
      <c r="CAD109" s="44"/>
      <c r="CAE109" s="44"/>
      <c r="CAF109" s="44"/>
      <c r="CAG109" s="44"/>
      <c r="CAH109" s="44"/>
      <c r="CAI109" s="44"/>
      <c r="CAJ109" s="44"/>
      <c r="CAK109" s="44"/>
      <c r="CAL109" s="44"/>
      <c r="CAM109" s="44"/>
      <c r="CAN109" s="44"/>
      <c r="CAO109" s="44"/>
      <c r="CAP109" s="44"/>
      <c r="CAQ109" s="44"/>
      <c r="CAR109" s="44"/>
      <c r="CAS109" s="44"/>
      <c r="CAT109" s="44"/>
      <c r="CAU109" s="44"/>
      <c r="CAV109" s="44"/>
      <c r="CAW109" s="44"/>
      <c r="CAX109" s="44"/>
      <c r="CAY109" s="44"/>
      <c r="CAZ109" s="44"/>
      <c r="CBA109" s="44"/>
      <c r="CBB109" s="44"/>
      <c r="CBC109" s="44"/>
      <c r="CBD109" s="44"/>
      <c r="CBE109" s="44"/>
      <c r="CBF109" s="44"/>
      <c r="CBG109" s="44"/>
      <c r="CBH109" s="44"/>
      <c r="CBI109" s="44"/>
      <c r="CBJ109" s="44"/>
      <c r="CBK109" s="44"/>
      <c r="CBL109" s="44"/>
      <c r="CBM109" s="44"/>
      <c r="CBN109" s="44"/>
      <c r="CBO109" s="44"/>
      <c r="CBP109" s="44"/>
      <c r="CBQ109" s="44"/>
      <c r="CBR109" s="44"/>
      <c r="CBS109" s="44"/>
      <c r="CBT109" s="44"/>
      <c r="CBU109" s="44"/>
      <c r="CBV109" s="44"/>
      <c r="CBW109" s="44"/>
      <c r="CBX109" s="44"/>
      <c r="CBY109" s="44"/>
      <c r="CBZ109" s="44"/>
      <c r="CCA109" s="44"/>
      <c r="CCB109" s="44"/>
      <c r="CCC109" s="44"/>
      <c r="CCD109" s="44"/>
      <c r="CCE109" s="44"/>
      <c r="CCF109" s="44"/>
      <c r="CCG109" s="44"/>
      <c r="CCH109" s="44"/>
      <c r="CCI109" s="44"/>
      <c r="CCJ109" s="44"/>
      <c r="CCK109" s="44"/>
      <c r="CCL109" s="44"/>
      <c r="CCM109" s="44"/>
      <c r="CCN109" s="44"/>
      <c r="CCO109" s="44"/>
      <c r="CCP109" s="44"/>
      <c r="CCQ109" s="44"/>
      <c r="CCR109" s="44"/>
      <c r="CCS109" s="44"/>
      <c r="CCT109" s="44"/>
      <c r="CCU109" s="44"/>
      <c r="CCV109" s="44"/>
      <c r="CCW109" s="44"/>
      <c r="CCX109" s="44"/>
      <c r="CCY109" s="44"/>
      <c r="CCZ109" s="44"/>
      <c r="CDA109" s="44"/>
      <c r="CDB109" s="44"/>
      <c r="CDC109" s="44"/>
      <c r="CDD109" s="44"/>
      <c r="CDE109" s="44"/>
      <c r="CDF109" s="44"/>
      <c r="CDG109" s="44"/>
      <c r="CDH109" s="44"/>
      <c r="CDI109" s="44"/>
      <c r="CDJ109" s="44"/>
      <c r="CDK109" s="44"/>
      <c r="CDL109" s="44"/>
      <c r="CDM109" s="44"/>
      <c r="CDN109" s="44"/>
      <c r="CDO109" s="44"/>
      <c r="CDP109" s="44"/>
      <c r="CDQ109" s="44"/>
      <c r="CDR109" s="44"/>
      <c r="CDS109" s="44"/>
      <c r="CDT109" s="44"/>
      <c r="CDU109" s="44"/>
      <c r="CDV109" s="44"/>
      <c r="CDW109" s="44"/>
      <c r="CDX109" s="44"/>
      <c r="CDY109" s="44"/>
      <c r="CDZ109" s="44"/>
      <c r="CEA109" s="44"/>
      <c r="CEB109" s="44"/>
      <c r="CEC109" s="44"/>
      <c r="CED109" s="44"/>
      <c r="CEE109" s="44"/>
      <c r="CEF109" s="44"/>
      <c r="CEG109" s="44"/>
      <c r="CEH109" s="44"/>
      <c r="CEI109" s="44"/>
      <c r="CEJ109" s="44"/>
      <c r="CEK109" s="44"/>
      <c r="CEL109" s="44"/>
      <c r="CEM109" s="44"/>
      <c r="CEN109" s="44"/>
      <c r="CEO109" s="44"/>
      <c r="CEP109" s="44"/>
      <c r="CEQ109" s="44"/>
      <c r="CER109" s="44"/>
      <c r="CES109" s="44"/>
      <c r="CET109" s="44"/>
      <c r="CEU109" s="44"/>
      <c r="CEV109" s="44"/>
      <c r="CEW109" s="44"/>
      <c r="CEX109" s="44"/>
      <c r="CEY109" s="44"/>
      <c r="CEZ109" s="44"/>
      <c r="CFA109" s="44"/>
      <c r="CFB109" s="44"/>
      <c r="CFC109" s="44"/>
      <c r="CFD109" s="44"/>
      <c r="CFE109" s="44"/>
      <c r="CFF109" s="44"/>
      <c r="CFG109" s="44"/>
      <c r="CFH109" s="44"/>
      <c r="CFI109" s="44"/>
      <c r="CFJ109" s="44"/>
      <c r="CFK109" s="44"/>
      <c r="CFL109" s="44"/>
      <c r="CFM109" s="44"/>
      <c r="CFN109" s="44"/>
      <c r="CFO109" s="44"/>
      <c r="CFP109" s="44"/>
      <c r="CFQ109" s="44"/>
      <c r="CFR109" s="44"/>
      <c r="CFS109" s="44"/>
      <c r="CFT109" s="44"/>
      <c r="CFU109" s="44"/>
      <c r="CFV109" s="44"/>
      <c r="CFW109" s="44"/>
      <c r="CFX109" s="44"/>
      <c r="CFY109" s="44"/>
      <c r="CFZ109" s="44"/>
      <c r="CGA109" s="44"/>
      <c r="CGB109" s="44"/>
      <c r="CGC109" s="44"/>
      <c r="CGD109" s="44"/>
      <c r="CGE109" s="44"/>
      <c r="CGF109" s="44"/>
      <c r="CGG109" s="44"/>
      <c r="CGH109" s="44"/>
      <c r="CGI109" s="44"/>
      <c r="CGJ109" s="44"/>
      <c r="CGK109" s="44"/>
      <c r="CGL109" s="44"/>
      <c r="CGM109" s="44"/>
      <c r="CGN109" s="44"/>
      <c r="CGO109" s="44"/>
      <c r="CGP109" s="44"/>
      <c r="CGQ109" s="44"/>
      <c r="CGR109" s="44"/>
      <c r="CGS109" s="44"/>
      <c r="CGT109" s="44"/>
      <c r="CGU109" s="44"/>
      <c r="CGV109" s="44"/>
      <c r="CGW109" s="44"/>
      <c r="CGX109" s="44"/>
      <c r="CGY109" s="44"/>
      <c r="CGZ109" s="44"/>
      <c r="CHA109" s="44"/>
      <c r="CHB109" s="44"/>
      <c r="CHC109" s="44"/>
      <c r="CHD109" s="44"/>
      <c r="CHE109" s="44"/>
      <c r="CHF109" s="44"/>
      <c r="CHG109" s="44"/>
      <c r="CHH109" s="44"/>
      <c r="CHI109" s="44"/>
      <c r="CHJ109" s="44"/>
      <c r="CHK109" s="44"/>
      <c r="CHL109" s="44"/>
      <c r="CHM109" s="44"/>
      <c r="CHN109" s="44"/>
      <c r="CHO109" s="44"/>
      <c r="CHP109" s="44"/>
      <c r="CHQ109" s="44"/>
      <c r="CHR109" s="44"/>
      <c r="CHS109" s="44"/>
      <c r="CHT109" s="44"/>
      <c r="CHU109" s="44"/>
      <c r="CHV109" s="44"/>
      <c r="CHW109" s="44"/>
      <c r="CHX109" s="44"/>
      <c r="CHY109" s="44"/>
      <c r="CHZ109" s="44"/>
      <c r="CIA109" s="44"/>
      <c r="CIB109" s="44"/>
      <c r="CIC109" s="44"/>
      <c r="CID109" s="44"/>
      <c r="CIE109" s="44"/>
      <c r="CIF109" s="44"/>
      <c r="CIG109" s="44"/>
      <c r="CIH109" s="44"/>
      <c r="CII109" s="44"/>
      <c r="CIJ109" s="44"/>
      <c r="CIK109" s="44"/>
      <c r="CIL109" s="44"/>
      <c r="CIM109" s="44"/>
      <c r="CIN109" s="44"/>
      <c r="CIO109" s="44"/>
      <c r="CIP109" s="44"/>
      <c r="CIQ109" s="44"/>
      <c r="CIR109" s="44"/>
      <c r="CIS109" s="44"/>
      <c r="CIT109" s="44"/>
      <c r="CIU109" s="44"/>
      <c r="CIV109" s="44"/>
      <c r="CIW109" s="44"/>
      <c r="CIX109" s="44"/>
      <c r="CIY109" s="44"/>
      <c r="CIZ109" s="44"/>
      <c r="CJA109" s="44"/>
      <c r="CJB109" s="44"/>
      <c r="CJC109" s="44"/>
      <c r="CJD109" s="44"/>
      <c r="CJE109" s="44"/>
      <c r="CJF109" s="44"/>
      <c r="CJG109" s="44"/>
      <c r="CJH109" s="44"/>
      <c r="CJI109" s="44"/>
      <c r="CJJ109" s="44"/>
      <c r="CJK109" s="44"/>
      <c r="CJL109" s="44"/>
      <c r="CJM109" s="44"/>
      <c r="CJN109" s="44"/>
      <c r="CJO109" s="44"/>
      <c r="CJP109" s="44"/>
      <c r="CJQ109" s="44"/>
      <c r="CJR109" s="44"/>
      <c r="CJS109" s="44"/>
      <c r="CJT109" s="44"/>
      <c r="CJU109" s="44"/>
      <c r="CJV109" s="44"/>
      <c r="CJW109" s="44"/>
      <c r="CJX109" s="44"/>
      <c r="CJY109" s="44"/>
      <c r="CJZ109" s="44"/>
      <c r="CKA109" s="44"/>
      <c r="CKB109" s="44"/>
      <c r="CKC109" s="44"/>
      <c r="CKD109" s="44"/>
      <c r="CKE109" s="44"/>
      <c r="CKF109" s="44"/>
      <c r="CKG109" s="44"/>
      <c r="CKH109" s="44"/>
      <c r="CKI109" s="44"/>
      <c r="CKJ109" s="44"/>
      <c r="CKK109" s="44"/>
      <c r="CKL109" s="44"/>
      <c r="CKM109" s="44"/>
      <c r="CKN109" s="44"/>
      <c r="CKO109" s="44"/>
      <c r="CKP109" s="44"/>
      <c r="CKQ109" s="44"/>
      <c r="CKR109" s="44"/>
      <c r="CKS109" s="44"/>
      <c r="CKT109" s="44"/>
      <c r="CKU109" s="44"/>
      <c r="CKV109" s="44"/>
      <c r="CKW109" s="44"/>
      <c r="CKX109" s="44"/>
      <c r="CKY109" s="44"/>
      <c r="CKZ109" s="44"/>
      <c r="CLA109" s="44"/>
      <c r="CLB109" s="44"/>
      <c r="CLC109" s="44"/>
      <c r="CLD109" s="44"/>
      <c r="CLE109" s="44"/>
      <c r="CLF109" s="44"/>
      <c r="CLG109" s="44"/>
      <c r="CLH109" s="44"/>
      <c r="CLI109" s="44"/>
      <c r="CLJ109" s="44"/>
      <c r="CLK109" s="44"/>
      <c r="CLL109" s="44"/>
      <c r="CLM109" s="44"/>
      <c r="CLN109" s="44"/>
      <c r="CLO109" s="44"/>
      <c r="CLP109" s="44"/>
      <c r="CLQ109" s="44"/>
      <c r="CLR109" s="44"/>
      <c r="CLS109" s="44"/>
      <c r="CLT109" s="44"/>
      <c r="CLU109" s="44"/>
      <c r="CLV109" s="44"/>
      <c r="CLW109" s="44"/>
      <c r="CLX109" s="44"/>
      <c r="CLY109" s="44"/>
      <c r="CLZ109" s="44"/>
      <c r="CMA109" s="44"/>
      <c r="CMB109" s="44"/>
      <c r="CMC109" s="44"/>
      <c r="CMD109" s="44"/>
      <c r="CME109" s="44"/>
      <c r="CMF109" s="44"/>
      <c r="CMG109" s="44"/>
      <c r="CMH109" s="44"/>
      <c r="CMI109" s="44"/>
      <c r="CMJ109" s="44"/>
      <c r="CMK109" s="44"/>
      <c r="CML109" s="44"/>
      <c r="CMM109" s="44"/>
      <c r="CMN109" s="44"/>
      <c r="CMO109" s="44"/>
      <c r="CMP109" s="44"/>
      <c r="CMQ109" s="44"/>
      <c r="CMR109" s="44"/>
      <c r="CMS109" s="44"/>
      <c r="CMT109" s="44"/>
      <c r="CMU109" s="44"/>
      <c r="CMV109" s="44"/>
      <c r="CMW109" s="44"/>
      <c r="CMX109" s="44"/>
      <c r="CMY109" s="44"/>
      <c r="CMZ109" s="44"/>
      <c r="CNA109" s="44"/>
      <c r="CNB109" s="44"/>
      <c r="CNC109" s="44"/>
      <c r="CND109" s="44"/>
      <c r="CNE109" s="44"/>
      <c r="CNF109" s="44"/>
      <c r="CNG109" s="44"/>
      <c r="CNH109" s="44"/>
      <c r="CNI109" s="44"/>
      <c r="CNJ109" s="44"/>
      <c r="CNK109" s="44"/>
      <c r="CNL109" s="44"/>
      <c r="CNM109" s="44"/>
      <c r="CNN109" s="44"/>
      <c r="CNO109" s="44"/>
      <c r="CNP109" s="44"/>
      <c r="CNQ109" s="44"/>
      <c r="CNR109" s="44"/>
      <c r="CNS109" s="44"/>
      <c r="CNT109" s="44"/>
      <c r="CNU109" s="44"/>
      <c r="CNV109" s="44"/>
      <c r="CNW109" s="44"/>
      <c r="CNX109" s="44"/>
      <c r="CNY109" s="44"/>
      <c r="CNZ109" s="44"/>
      <c r="COA109" s="44"/>
      <c r="COB109" s="44"/>
      <c r="COC109" s="44"/>
      <c r="COD109" s="44"/>
      <c r="COE109" s="44"/>
      <c r="COF109" s="44"/>
      <c r="COG109" s="44"/>
      <c r="COH109" s="44"/>
      <c r="COI109" s="44"/>
      <c r="COJ109" s="44"/>
      <c r="COK109" s="44"/>
      <c r="COL109" s="44"/>
      <c r="COM109" s="44"/>
      <c r="CON109" s="44"/>
      <c r="COO109" s="44"/>
      <c r="COP109" s="44"/>
      <c r="COQ109" s="44"/>
      <c r="COR109" s="44"/>
      <c r="COS109" s="44"/>
      <c r="COT109" s="44"/>
      <c r="COU109" s="44"/>
      <c r="COV109" s="44"/>
      <c r="COW109" s="44"/>
      <c r="COX109" s="44"/>
      <c r="COY109" s="44"/>
      <c r="COZ109" s="44"/>
      <c r="CPA109" s="44"/>
      <c r="CPB109" s="44"/>
      <c r="CPC109" s="44"/>
      <c r="CPD109" s="44"/>
      <c r="CPE109" s="44"/>
      <c r="CPF109" s="44"/>
      <c r="CPG109" s="44"/>
      <c r="CPH109" s="44"/>
      <c r="CPI109" s="44"/>
      <c r="CPJ109" s="44"/>
      <c r="CPK109" s="44"/>
      <c r="CPL109" s="44"/>
      <c r="CPM109" s="44"/>
      <c r="CPN109" s="44"/>
      <c r="CPO109" s="44"/>
      <c r="CPP109" s="44"/>
      <c r="CPQ109" s="44"/>
      <c r="CPR109" s="44"/>
      <c r="CPS109" s="44"/>
      <c r="CPT109" s="44"/>
      <c r="CPU109" s="44"/>
      <c r="CPV109" s="44"/>
      <c r="CPW109" s="44"/>
      <c r="CPX109" s="44"/>
      <c r="CPY109" s="44"/>
      <c r="CPZ109" s="44"/>
      <c r="CQA109" s="44"/>
      <c r="CQB109" s="44"/>
      <c r="CQC109" s="44"/>
      <c r="CQD109" s="44"/>
      <c r="CQE109" s="44"/>
      <c r="CQF109" s="44"/>
      <c r="CQG109" s="44"/>
      <c r="CQH109" s="44"/>
      <c r="CQI109" s="44"/>
      <c r="CQJ109" s="44"/>
      <c r="CQK109" s="44"/>
      <c r="CQL109" s="44"/>
      <c r="CQM109" s="44"/>
      <c r="CQN109" s="44"/>
      <c r="CQO109" s="44"/>
      <c r="CQP109" s="44"/>
      <c r="CQQ109" s="44"/>
      <c r="CQR109" s="44"/>
      <c r="CQS109" s="44"/>
      <c r="CQT109" s="44"/>
      <c r="CQU109" s="44"/>
      <c r="CQV109" s="44"/>
      <c r="CQW109" s="44"/>
      <c r="CQX109" s="44"/>
      <c r="CQY109" s="44"/>
      <c r="CQZ109" s="44"/>
      <c r="CRA109" s="44"/>
      <c r="CRB109" s="44"/>
      <c r="CRC109" s="44"/>
      <c r="CRD109" s="44"/>
      <c r="CRE109" s="44"/>
      <c r="CRF109" s="44"/>
      <c r="CRG109" s="44"/>
      <c r="CRH109" s="44"/>
      <c r="CRI109" s="44"/>
      <c r="CRJ109" s="44"/>
      <c r="CRK109" s="44"/>
      <c r="CRL109" s="44"/>
      <c r="CRM109" s="44"/>
      <c r="CRN109" s="44"/>
      <c r="CRO109" s="44"/>
      <c r="CRP109" s="44"/>
      <c r="CRQ109" s="44"/>
      <c r="CRR109" s="44"/>
      <c r="CRS109" s="44"/>
      <c r="CRT109" s="44"/>
      <c r="CRU109" s="44"/>
      <c r="CRV109" s="44"/>
      <c r="CRW109" s="44"/>
      <c r="CRX109" s="44"/>
      <c r="CRY109" s="44"/>
      <c r="CRZ109" s="44"/>
      <c r="CSA109" s="44"/>
    </row>
    <row r="110" spans="2:2523" ht="18" customHeight="1" x14ac:dyDescent="0.25">
      <c r="B110" s="13"/>
      <c r="C110" s="13"/>
      <c r="D110" s="13"/>
      <c r="E110" s="13"/>
      <c r="F110" s="13"/>
      <c r="G110" s="13"/>
      <c r="H110" s="13"/>
      <c r="I110" s="13"/>
      <c r="R110" s="322" t="s">
        <v>70</v>
      </c>
      <c r="S110" s="57" t="s">
        <v>14</v>
      </c>
      <c r="T110" s="56"/>
      <c r="U110" s="56"/>
      <c r="V110" s="13"/>
      <c r="W110" s="322" t="s">
        <v>70</v>
      </c>
      <c r="X110" s="57" t="s">
        <v>14</v>
      </c>
      <c r="Y110" s="63">
        <f>IF($AL$7=1,D14,IF($AL$7=2,L56,IF($AL$7=3,T110)))</f>
        <v>0</v>
      </c>
      <c r="Z110" s="63">
        <f>IF($AL$7=1,E14,IF($AL$7=2,M93,IF($AL$7=3,U110)))</f>
        <v>0</v>
      </c>
      <c r="AA110" s="63">
        <f t="shared" ref="AA110:AB113" si="22">+Z110:Z110</f>
        <v>0</v>
      </c>
      <c r="AB110" s="63">
        <f t="shared" si="22"/>
        <v>0</v>
      </c>
      <c r="AC110" s="307">
        <f>+AB110:AB110</f>
        <v>0</v>
      </c>
      <c r="AD110" s="13"/>
      <c r="AE110" s="67">
        <v>20124</v>
      </c>
      <c r="AF110" s="67">
        <f t="shared" ref="AF110:AJ113" si="23">3*ROUNDUP(AE110*(1+Y110)/3,0)</f>
        <v>20124</v>
      </c>
      <c r="AG110" s="67">
        <f t="shared" si="23"/>
        <v>20124</v>
      </c>
      <c r="AH110" s="309">
        <f t="shared" si="23"/>
        <v>20124</v>
      </c>
      <c r="AI110" s="309">
        <f t="shared" si="23"/>
        <v>20124</v>
      </c>
      <c r="AJ110" s="309">
        <f t="shared" si="23"/>
        <v>20124</v>
      </c>
    </row>
    <row r="111" spans="2:2523" ht="18" customHeight="1" x14ac:dyDescent="0.25">
      <c r="B111" s="13"/>
      <c r="C111" s="13"/>
      <c r="D111" s="13"/>
      <c r="E111" s="13"/>
      <c r="F111" s="13"/>
      <c r="G111" s="13"/>
      <c r="H111" s="13"/>
      <c r="I111" s="13"/>
      <c r="R111" s="322"/>
      <c r="S111" s="57" t="s">
        <v>16</v>
      </c>
      <c r="T111" s="56"/>
      <c r="U111" s="56"/>
      <c r="V111" s="13"/>
      <c r="W111" s="322"/>
      <c r="X111" s="57" t="s">
        <v>16</v>
      </c>
      <c r="Y111" s="63">
        <f>IF($AL$7=1,D15,IF($AL$7=2,L57,IF($AL$7=3,T111)))</f>
        <v>0</v>
      </c>
      <c r="Z111" s="63">
        <f>IF($AL$7=1,E15,IF($AL$7=2,M94,IF($AL$7=3,U111)))</f>
        <v>0</v>
      </c>
      <c r="AA111" s="63">
        <f t="shared" si="22"/>
        <v>0</v>
      </c>
      <c r="AB111" s="63">
        <f t="shared" si="22"/>
        <v>0</v>
      </c>
      <c r="AC111" s="307">
        <f>+AB111:AB111</f>
        <v>0</v>
      </c>
      <c r="AD111" s="13"/>
      <c r="AE111" s="67">
        <v>33492</v>
      </c>
      <c r="AF111" s="67">
        <f t="shared" si="23"/>
        <v>33492</v>
      </c>
      <c r="AG111" s="67">
        <f t="shared" si="23"/>
        <v>33492</v>
      </c>
      <c r="AH111" s="309">
        <f t="shared" si="23"/>
        <v>33492</v>
      </c>
      <c r="AI111" s="309">
        <f t="shared" si="23"/>
        <v>33492</v>
      </c>
      <c r="AJ111" s="309">
        <f t="shared" si="23"/>
        <v>33492</v>
      </c>
    </row>
    <row r="112" spans="2:2523" ht="18" customHeight="1" x14ac:dyDescent="0.25">
      <c r="B112" s="13"/>
      <c r="C112" s="13"/>
      <c r="D112" s="13"/>
      <c r="E112" s="13"/>
      <c r="F112" s="13"/>
      <c r="G112" s="13"/>
      <c r="H112" s="13"/>
      <c r="I112" s="13"/>
      <c r="J112" s="13"/>
      <c r="K112" s="13"/>
      <c r="L112" s="13"/>
      <c r="M112" s="13"/>
      <c r="N112" s="13"/>
      <c r="O112" s="13"/>
      <c r="P112" s="13"/>
      <c r="Q112" s="13"/>
      <c r="R112" s="322" t="s">
        <v>71</v>
      </c>
      <c r="S112" s="57" t="s">
        <v>14</v>
      </c>
      <c r="T112" s="56"/>
      <c r="U112" s="56"/>
      <c r="V112" s="13"/>
      <c r="W112" s="322" t="s">
        <v>71</v>
      </c>
      <c r="X112" s="57" t="s">
        <v>14</v>
      </c>
      <c r="Y112" s="63">
        <f>IF($AL$7=1,D14,IF($AL$7=2,L56,IF($AL$7=3,T112)))</f>
        <v>0</v>
      </c>
      <c r="Z112" s="63">
        <f>IF($AL$7=1,E14,IF($AL$7=2,M93,IF($AL$7=3,U112)))</f>
        <v>0</v>
      </c>
      <c r="AA112" s="63">
        <f t="shared" si="22"/>
        <v>0</v>
      </c>
      <c r="AB112" s="63">
        <f t="shared" si="22"/>
        <v>0</v>
      </c>
      <c r="AC112" s="307">
        <f>+AB112:AB112</f>
        <v>0</v>
      </c>
      <c r="AD112" s="13"/>
      <c r="AE112" s="67">
        <v>19536</v>
      </c>
      <c r="AF112" s="67">
        <f t="shared" si="23"/>
        <v>19536</v>
      </c>
      <c r="AG112" s="67">
        <f t="shared" si="23"/>
        <v>19536</v>
      </c>
      <c r="AH112" s="309">
        <f t="shared" si="23"/>
        <v>19536</v>
      </c>
      <c r="AI112" s="309">
        <f t="shared" si="23"/>
        <v>19536</v>
      </c>
      <c r="AJ112" s="309">
        <f t="shared" si="23"/>
        <v>19536</v>
      </c>
    </row>
    <row r="113" spans="2:36" ht="18" customHeight="1" x14ac:dyDescent="0.25">
      <c r="B113" s="13"/>
      <c r="C113" s="13"/>
      <c r="D113" s="13"/>
      <c r="E113" s="13"/>
      <c r="F113" s="13"/>
      <c r="G113" s="13"/>
      <c r="H113" s="13"/>
      <c r="I113" s="13"/>
      <c r="J113" s="13"/>
      <c r="K113" s="13"/>
      <c r="L113" s="13"/>
      <c r="M113" s="13"/>
      <c r="N113" s="13"/>
      <c r="O113" s="13"/>
      <c r="P113" s="13"/>
      <c r="Q113" s="13"/>
      <c r="R113" s="322"/>
      <c r="S113" s="57" t="s">
        <v>16</v>
      </c>
      <c r="T113" s="56"/>
      <c r="U113" s="56"/>
      <c r="V113" s="13"/>
      <c r="W113" s="322"/>
      <c r="X113" s="57" t="s">
        <v>16</v>
      </c>
      <c r="Y113" s="63">
        <f>IF($AL$7=1,D15,IF($AL$7=2,L57,IF($AL$7=3,T113)))</f>
        <v>0</v>
      </c>
      <c r="Z113" s="63">
        <f>IF($AL$7=1,E15,IF($AL$7=2,M94,IF($AL$7=3,U113)))</f>
        <v>0</v>
      </c>
      <c r="AA113" s="63">
        <f t="shared" si="22"/>
        <v>0</v>
      </c>
      <c r="AB113" s="63">
        <f t="shared" si="22"/>
        <v>0</v>
      </c>
      <c r="AC113" s="307">
        <f>+AB113:AB113</f>
        <v>0</v>
      </c>
      <c r="AD113" s="13"/>
      <c r="AE113" s="67">
        <v>32517</v>
      </c>
      <c r="AF113" s="67">
        <f t="shared" si="23"/>
        <v>32517</v>
      </c>
      <c r="AG113" s="67">
        <f t="shared" si="23"/>
        <v>32517</v>
      </c>
      <c r="AH113" s="309">
        <f t="shared" si="23"/>
        <v>32517</v>
      </c>
      <c r="AI113" s="309">
        <f t="shared" si="23"/>
        <v>32517</v>
      </c>
      <c r="AJ113" s="309">
        <f t="shared" si="23"/>
        <v>32517</v>
      </c>
    </row>
  </sheetData>
  <mergeCells count="114">
    <mergeCell ref="W93:W94"/>
    <mergeCell ref="W109:X109"/>
    <mergeCell ref="W110:W111"/>
    <mergeCell ref="W112:W113"/>
    <mergeCell ref="W70:W71"/>
    <mergeCell ref="W72:W73"/>
    <mergeCell ref="W74:W75"/>
    <mergeCell ref="W90:X90"/>
    <mergeCell ref="W91:W92"/>
    <mergeCell ref="W60:W61"/>
    <mergeCell ref="W62:W63"/>
    <mergeCell ref="W64:W65"/>
    <mergeCell ref="W66:W67"/>
    <mergeCell ref="W68:W69"/>
    <mergeCell ref="W50:W51"/>
    <mergeCell ref="W52:W53"/>
    <mergeCell ref="W54:W55"/>
    <mergeCell ref="W56:W57"/>
    <mergeCell ref="W58:W59"/>
    <mergeCell ref="W7:X7"/>
    <mergeCell ref="W8:W9"/>
    <mergeCell ref="W12:W13"/>
    <mergeCell ref="W14:W15"/>
    <mergeCell ref="W18:W19"/>
    <mergeCell ref="W40:W41"/>
    <mergeCell ref="W42:W43"/>
    <mergeCell ref="W44:W45"/>
    <mergeCell ref="W46:W47"/>
    <mergeCell ref="W30:W31"/>
    <mergeCell ref="W32:W33"/>
    <mergeCell ref="W34:W35"/>
    <mergeCell ref="W36:W37"/>
    <mergeCell ref="W38:W39"/>
    <mergeCell ref="R36:R37"/>
    <mergeCell ref="R52:R53"/>
    <mergeCell ref="R50:R51"/>
    <mergeCell ref="R48:R49"/>
    <mergeCell ref="W20:W21"/>
    <mergeCell ref="W22:W23"/>
    <mergeCell ref="W24:W25"/>
    <mergeCell ref="W26:W27"/>
    <mergeCell ref="W28:W29"/>
    <mergeCell ref="W48:W49"/>
    <mergeCell ref="R109:S109"/>
    <mergeCell ref="R112:R113"/>
    <mergeCell ref="R110:R111"/>
    <mergeCell ref="R93:R94"/>
    <mergeCell ref="R91:R92"/>
    <mergeCell ref="R74:R75"/>
    <mergeCell ref="J52:K52"/>
    <mergeCell ref="J55:K55"/>
    <mergeCell ref="R54:R55"/>
    <mergeCell ref="R72:R73"/>
    <mergeCell ref="R70:R71"/>
    <mergeCell ref="R68:R69"/>
    <mergeCell ref="R66:R67"/>
    <mergeCell ref="R64:R65"/>
    <mergeCell ref="R90:S90"/>
    <mergeCell ref="B7:C7"/>
    <mergeCell ref="J7:K7"/>
    <mergeCell ref="T6:U6"/>
    <mergeCell ref="R32:R33"/>
    <mergeCell ref="R30:R31"/>
    <mergeCell ref="R28:R29"/>
    <mergeCell ref="R26:R27"/>
    <mergeCell ref="R24:R25"/>
    <mergeCell ref="R22:R23"/>
    <mergeCell ref="R20:R21"/>
    <mergeCell ref="R18:R19"/>
    <mergeCell ref="R14:R15"/>
    <mergeCell ref="R12:R13"/>
    <mergeCell ref="R8:R9"/>
    <mergeCell ref="B8:B9"/>
    <mergeCell ref="B12:B13"/>
    <mergeCell ref="J26:J27"/>
    <mergeCell ref="J24:J25"/>
    <mergeCell ref="B14:B15"/>
    <mergeCell ref="B18:B19"/>
    <mergeCell ref="J42:J43"/>
    <mergeCell ref="J40:J41"/>
    <mergeCell ref="J38:J39"/>
    <mergeCell ref="R46:R47"/>
    <mergeCell ref="R44:R45"/>
    <mergeCell ref="R62:R63"/>
    <mergeCell ref="R60:R61"/>
    <mergeCell ref="R58:R59"/>
    <mergeCell ref="R56:R57"/>
    <mergeCell ref="R42:R43"/>
    <mergeCell ref="R40:R41"/>
    <mergeCell ref="R38:R39"/>
    <mergeCell ref="A1:V2"/>
    <mergeCell ref="J53:J54"/>
    <mergeCell ref="J56:J57"/>
    <mergeCell ref="R34:R35"/>
    <mergeCell ref="AE6:AJ6"/>
    <mergeCell ref="D6:E6"/>
    <mergeCell ref="L6:M6"/>
    <mergeCell ref="Y6:AC6"/>
    <mergeCell ref="J14:J15"/>
    <mergeCell ref="J12:J13"/>
    <mergeCell ref="J8:J9"/>
    <mergeCell ref="J20:J21"/>
    <mergeCell ref="J18:J19"/>
    <mergeCell ref="R7:S7"/>
    <mergeCell ref="J50:J51"/>
    <mergeCell ref="J48:J49"/>
    <mergeCell ref="J22:J23"/>
    <mergeCell ref="J36:J37"/>
    <mergeCell ref="J34:J35"/>
    <mergeCell ref="J32:J33"/>
    <mergeCell ref="J30:J31"/>
    <mergeCell ref="J28:J29"/>
    <mergeCell ref="J46:J47"/>
    <mergeCell ref="J44:J45"/>
  </mergeCells>
  <pageMargins left="0.7" right="0.7" top="0.75" bottom="0.75" header="0.3" footer="0.3"/>
  <pageSetup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Option Button 5">
              <controlPr locked="0" defaultSize="0" autoFill="0" autoLine="0" autoPict="0" altText="Broad Categories">
                <anchor moveWithCells="1">
                  <from>
                    <xdr:col>3</xdr:col>
                    <xdr:colOff>638175</xdr:colOff>
                    <xdr:row>2</xdr:row>
                    <xdr:rowOff>190500</xdr:rowOff>
                  </from>
                  <to>
                    <xdr:col>8</xdr:col>
                    <xdr:colOff>314325</xdr:colOff>
                    <xdr:row>4</xdr:row>
                    <xdr:rowOff>209550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10</xdr:col>
                    <xdr:colOff>209550</xdr:colOff>
                    <xdr:row>3</xdr:row>
                    <xdr:rowOff>28575</xdr:rowOff>
                  </from>
                  <to>
                    <xdr:col>11</xdr:col>
                    <xdr:colOff>514350</xdr:colOff>
                    <xdr:row>5</xdr:row>
                    <xdr:rowOff>57150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17</xdr:col>
                    <xdr:colOff>3781425</xdr:colOff>
                    <xdr:row>2</xdr:row>
                    <xdr:rowOff>171450</xdr:rowOff>
                  </from>
                  <to>
                    <xdr:col>19</xdr:col>
                    <xdr:colOff>238125</xdr:colOff>
                    <xdr:row>4</xdr:row>
                    <xdr:rowOff>219075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I114"/>
  <sheetViews>
    <sheetView showGridLines="0" zoomScale="96" zoomScaleNormal="96" workbookViewId="0">
      <selection activeCell="AT1" sqref="A1:XFD1048576"/>
    </sheetView>
  </sheetViews>
  <sheetFormatPr defaultColWidth="43.85546875" defaultRowHeight="18" customHeight="1" x14ac:dyDescent="0.25"/>
  <cols>
    <col min="1" max="1" width="14.5703125" style="30" customWidth="1"/>
    <col min="2" max="2" width="35.7109375" style="18" customWidth="1"/>
    <col min="3" max="3" width="24.5703125" style="18" customWidth="1"/>
    <col min="4" max="5" width="13.5703125" style="18" customWidth="1"/>
    <col min="6" max="6" width="18.7109375" style="30" customWidth="1"/>
    <col min="7" max="7" width="35.7109375" style="30" customWidth="1"/>
    <col min="8" max="8" width="24.7109375" style="30" customWidth="1"/>
    <col min="9" max="9" width="12.7109375" style="20" customWidth="1"/>
    <col min="10" max="10" width="13.5703125" style="20" customWidth="1"/>
    <col min="11" max="11" width="12.7109375" style="20" hidden="1" customWidth="1"/>
    <col min="12" max="12" width="3.5703125" style="20" customWidth="1"/>
    <col min="13" max="15" width="12.7109375" style="20" customWidth="1"/>
    <col min="16" max="18" width="12.7109375" style="31" hidden="1" customWidth="1"/>
    <col min="19" max="19" width="3.85546875" customWidth="1"/>
    <col min="20" max="20" width="12.7109375" customWidth="1"/>
    <col min="21" max="22" width="12.7109375" hidden="1" customWidth="1"/>
    <col min="23" max="111" width="12.7109375" customWidth="1"/>
    <col min="2506" max="16384" width="43.85546875" style="18"/>
  </cols>
  <sheetData>
    <row r="1" spans="1:2505" ht="93.75" customHeight="1" x14ac:dyDescent="0.25">
      <c r="A1" s="321"/>
      <c r="B1" s="321"/>
      <c r="C1" s="321"/>
      <c r="D1" s="321"/>
      <c r="E1" s="321"/>
      <c r="F1" s="321"/>
      <c r="G1" s="60"/>
      <c r="H1" s="60"/>
    </row>
    <row r="2" spans="1:2505" ht="23.25" customHeight="1" x14ac:dyDescent="0.25">
      <c r="A2" s="321"/>
      <c r="B2" s="321"/>
      <c r="C2" s="321"/>
      <c r="D2" s="321"/>
      <c r="E2" s="321"/>
      <c r="F2" s="321"/>
      <c r="G2" s="60"/>
      <c r="H2" s="60"/>
    </row>
    <row r="5" spans="1:2505" ht="18" customHeight="1" x14ac:dyDescent="0.25">
      <c r="A5" s="52"/>
      <c r="B5" s="45"/>
      <c r="C5" s="45"/>
      <c r="D5" s="45"/>
      <c r="E5" s="45"/>
      <c r="F5" s="52"/>
      <c r="G5" s="52"/>
      <c r="H5" s="52"/>
    </row>
    <row r="6" spans="1:2505" ht="18" customHeight="1" x14ac:dyDescent="0.25">
      <c r="A6" s="53"/>
      <c r="D6" s="324" t="s">
        <v>189</v>
      </c>
      <c r="E6" s="324"/>
      <c r="F6" s="53"/>
      <c r="G6" s="53"/>
      <c r="H6" s="53"/>
      <c r="I6" s="329" t="s">
        <v>199</v>
      </c>
      <c r="J6" s="329"/>
      <c r="K6" s="329"/>
      <c r="M6" s="323" t="s">
        <v>200</v>
      </c>
      <c r="N6" s="323"/>
      <c r="O6" s="323"/>
      <c r="P6" s="323"/>
      <c r="Q6" s="323"/>
      <c r="R6" s="323"/>
    </row>
    <row r="7" spans="1:2505" s="47" customFormat="1" ht="18" customHeight="1" x14ac:dyDescent="0.25">
      <c r="A7" s="53"/>
      <c r="B7" s="325" t="s">
        <v>191</v>
      </c>
      <c r="C7" s="325"/>
      <c r="D7" s="12" t="s">
        <v>153</v>
      </c>
      <c r="E7" s="12" t="s">
        <v>154</v>
      </c>
      <c r="F7" s="53"/>
      <c r="G7" s="325" t="s">
        <v>191</v>
      </c>
      <c r="H7" s="325"/>
      <c r="I7" s="77" t="s">
        <v>152</v>
      </c>
      <c r="J7" s="77" t="s">
        <v>153</v>
      </c>
      <c r="K7" s="77" t="s">
        <v>154</v>
      </c>
      <c r="L7" s="76"/>
      <c r="M7" s="77" t="s">
        <v>152</v>
      </c>
      <c r="N7" s="77" t="s">
        <v>153</v>
      </c>
      <c r="O7" s="77" t="s">
        <v>154</v>
      </c>
      <c r="P7" s="48" t="s">
        <v>155</v>
      </c>
      <c r="Q7" s="48" t="s">
        <v>156</v>
      </c>
      <c r="R7" s="48" t="s">
        <v>157</v>
      </c>
      <c r="S7"/>
      <c r="T7"/>
      <c r="U7" s="77" t="s">
        <v>153</v>
      </c>
      <c r="V7" s="77" t="s">
        <v>154</v>
      </c>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row>
    <row r="8" spans="1:2505" ht="18" customHeight="1" x14ac:dyDescent="0.25">
      <c r="A8" s="13"/>
      <c r="B8" s="322" t="s">
        <v>12</v>
      </c>
      <c r="C8" s="57" t="s">
        <v>14</v>
      </c>
      <c r="D8" s="79">
        <v>-197</v>
      </c>
      <c r="E8" s="80">
        <v>-195</v>
      </c>
      <c r="F8" s="14"/>
      <c r="G8" s="322" t="s">
        <v>12</v>
      </c>
      <c r="H8" s="57" t="s">
        <v>14</v>
      </c>
      <c r="I8" s="74">
        <v>19743</v>
      </c>
      <c r="J8" s="75">
        <f>+I8+D8</f>
        <v>19546</v>
      </c>
      <c r="K8" s="70">
        <f>J8+E8</f>
        <v>19351</v>
      </c>
      <c r="L8" s="24"/>
      <c r="M8" s="71">
        <v>18742.4166666079</v>
      </c>
      <c r="N8" s="71">
        <f>+(J8/I8)*M8</f>
        <v>18555.400707365548</v>
      </c>
      <c r="O8" s="71">
        <f>+(K8/J8)*N8</f>
        <v>18370.28338730332</v>
      </c>
      <c r="P8" s="31">
        <f>3*ROUNDUP(O8*(1+K8)/3,0)</f>
        <v>355501725</v>
      </c>
      <c r="Q8" s="31" t="e">
        <f>3*ROUNDUP(P8*(1+#REF!)/3,0)</f>
        <v>#REF!</v>
      </c>
      <c r="R8" s="31" t="e">
        <f>3*ROUNDUP(Q8*(1+#REF!)/3,0)</f>
        <v>#REF!</v>
      </c>
      <c r="U8">
        <f>+J8/I8-1</f>
        <v>-9.9782201286532368E-3</v>
      </c>
      <c r="V8">
        <f>+K8/J8-1</f>
        <v>-9.9764657730482265E-3</v>
      </c>
    </row>
    <row r="9" spans="1:2505" ht="18" customHeight="1" x14ac:dyDescent="0.25">
      <c r="A9" s="13"/>
      <c r="B9" s="322"/>
      <c r="C9" s="57" t="s">
        <v>16</v>
      </c>
      <c r="D9" s="79">
        <v>569</v>
      </c>
      <c r="E9" s="80">
        <v>612</v>
      </c>
      <c r="F9" s="14"/>
      <c r="G9" s="322"/>
      <c r="H9" s="57" t="s">
        <v>16</v>
      </c>
      <c r="I9" s="74">
        <v>7589.8200693333292</v>
      </c>
      <c r="J9" s="75">
        <f t="shared" ref="J9:J72" si="0">+I9+D9</f>
        <v>8158.8200693333292</v>
      </c>
      <c r="K9" s="70">
        <f t="shared" ref="K9:K72" si="1">J9+E9</f>
        <v>8770.8200693333292</v>
      </c>
      <c r="L9" s="24"/>
      <c r="M9" s="71">
        <v>7574.3479257247191</v>
      </c>
      <c r="N9" s="71">
        <f t="shared" ref="N9:N72" si="2">+(J9/I9)*M9</f>
        <v>8142.1879970791279</v>
      </c>
      <c r="O9" s="71">
        <f t="shared" ref="O9:O72" si="3">+(K9/J9)*N9</f>
        <v>8752.9404112599677</v>
      </c>
      <c r="P9" s="31">
        <f>3*ROUNDUP(O9*(1+K9)/3,0)</f>
        <v>76779219</v>
      </c>
      <c r="Q9" s="31" t="e">
        <f>3*ROUNDUP(P9*(1+#REF!)/3,0)</f>
        <v>#REF!</v>
      </c>
      <c r="R9" s="31" t="e">
        <f>3*ROUNDUP(Q9*(1+#REF!)/3,0)</f>
        <v>#REF!</v>
      </c>
      <c r="U9">
        <f t="shared" ref="U9:U72" si="4">+J9/I9-1</f>
        <v>7.4968839155890477E-2</v>
      </c>
      <c r="V9">
        <f t="shared" ref="V9:V72" si="5">+K9/J9-1</f>
        <v>7.5010846519379948E-2</v>
      </c>
    </row>
    <row r="10" spans="1:2505" s="28" customFormat="1" ht="18" customHeight="1" x14ac:dyDescent="0.25">
      <c r="A10" s="13"/>
      <c r="B10" s="332" t="s">
        <v>18</v>
      </c>
      <c r="C10" s="201" t="s">
        <v>14</v>
      </c>
      <c r="D10" s="202">
        <v>0</v>
      </c>
      <c r="E10" s="202">
        <v>0</v>
      </c>
      <c r="F10" s="14"/>
      <c r="G10" s="330" t="s">
        <v>18</v>
      </c>
      <c r="H10" s="57" t="s">
        <v>14</v>
      </c>
      <c r="I10" s="199">
        <v>139.66666666667001</v>
      </c>
      <c r="J10" s="199">
        <f t="shared" si="0"/>
        <v>139.66666666667001</v>
      </c>
      <c r="K10" s="200">
        <f t="shared" si="1"/>
        <v>139.66666666667001</v>
      </c>
      <c r="L10" s="24"/>
      <c r="M10" s="72">
        <v>125.04444444533</v>
      </c>
      <c r="N10" s="71">
        <f t="shared" si="2"/>
        <v>125.04444444533</v>
      </c>
      <c r="O10" s="71">
        <f t="shared" si="3"/>
        <v>125.04444444533</v>
      </c>
      <c r="P10" s="32">
        <f t="shared" ref="P10:R11" si="6">+P8</f>
        <v>355501725</v>
      </c>
      <c r="Q10" s="32" t="e">
        <f t="shared" si="6"/>
        <v>#REF!</v>
      </c>
      <c r="R10" s="32" t="e">
        <f t="shared" si="6"/>
        <v>#REF!</v>
      </c>
      <c r="S10"/>
      <c r="T10"/>
      <c r="U10">
        <f t="shared" si="4"/>
        <v>0</v>
      </c>
      <c r="V10">
        <f t="shared" si="5"/>
        <v>0</v>
      </c>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row>
    <row r="11" spans="1:2505" s="28" customFormat="1" ht="18" customHeight="1" x14ac:dyDescent="0.25">
      <c r="A11" s="13"/>
      <c r="B11" s="332"/>
      <c r="C11" s="201" t="s">
        <v>16</v>
      </c>
      <c r="D11" s="202">
        <v>0</v>
      </c>
      <c r="E11" s="202">
        <v>0</v>
      </c>
      <c r="F11" s="14"/>
      <c r="G11" s="331"/>
      <c r="H11" s="57" t="s">
        <v>16</v>
      </c>
      <c r="I11" s="199">
        <v>9.6626340000000006</v>
      </c>
      <c r="J11" s="199">
        <f t="shared" si="0"/>
        <v>9.6626340000000006</v>
      </c>
      <c r="K11" s="200">
        <f t="shared" si="1"/>
        <v>9.6626340000000006</v>
      </c>
      <c r="L11" s="24"/>
      <c r="M11" s="72">
        <v>8.3504244444253573</v>
      </c>
      <c r="N11" s="71">
        <f t="shared" si="2"/>
        <v>8.3504244444253573</v>
      </c>
      <c r="O11" s="71">
        <f t="shared" si="3"/>
        <v>8.3504244444253573</v>
      </c>
      <c r="P11" s="32">
        <f t="shared" si="6"/>
        <v>76779219</v>
      </c>
      <c r="Q11" s="32" t="e">
        <f t="shared" si="6"/>
        <v>#REF!</v>
      </c>
      <c r="R11" s="32" t="e">
        <f t="shared" si="6"/>
        <v>#REF!</v>
      </c>
      <c r="S11"/>
      <c r="T11"/>
      <c r="U11">
        <f t="shared" si="4"/>
        <v>0</v>
      </c>
      <c r="V11">
        <f t="shared" si="5"/>
        <v>0</v>
      </c>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row>
    <row r="12" spans="1:2505" ht="18" customHeight="1" x14ac:dyDescent="0.25">
      <c r="A12" s="13"/>
      <c r="B12" s="322" t="s">
        <v>20</v>
      </c>
      <c r="C12" s="57" t="s">
        <v>14</v>
      </c>
      <c r="D12" s="202">
        <v>0</v>
      </c>
      <c r="E12" s="202">
        <v>0</v>
      </c>
      <c r="F12" s="14"/>
      <c r="G12" s="322" t="s">
        <v>20</v>
      </c>
      <c r="H12" s="57" t="s">
        <v>14</v>
      </c>
      <c r="I12" s="74">
        <v>954.66666666667004</v>
      </c>
      <c r="J12" s="75">
        <f t="shared" si="0"/>
        <v>954.66666666667004</v>
      </c>
      <c r="K12" s="70">
        <f t="shared" si="1"/>
        <v>954.66666666667004</v>
      </c>
      <c r="L12" s="24"/>
      <c r="M12" s="71">
        <v>964.00555555035601</v>
      </c>
      <c r="N12" s="71">
        <f t="shared" si="2"/>
        <v>964.00555555035601</v>
      </c>
      <c r="O12" s="71">
        <f t="shared" si="3"/>
        <v>964.00555555035601</v>
      </c>
      <c r="P12" s="31">
        <f>3*ROUNDUP(O12*(1+K12)/3,0)</f>
        <v>921270</v>
      </c>
      <c r="Q12" s="31" t="e">
        <f>3*ROUNDUP(P12*(1+#REF!)/3,0)</f>
        <v>#REF!</v>
      </c>
      <c r="R12" s="31" t="e">
        <f>3*ROUNDUP(Q12*(1+#REF!)/3,0)</f>
        <v>#REF!</v>
      </c>
      <c r="U12">
        <f t="shared" si="4"/>
        <v>0</v>
      </c>
      <c r="V12">
        <f t="shared" si="5"/>
        <v>0</v>
      </c>
    </row>
    <row r="13" spans="1:2505" ht="18" customHeight="1" x14ac:dyDescent="0.25">
      <c r="A13" s="13"/>
      <c r="B13" s="322"/>
      <c r="C13" s="57" t="s">
        <v>16</v>
      </c>
      <c r="D13" s="202">
        <v>0</v>
      </c>
      <c r="E13" s="202">
        <v>0</v>
      </c>
      <c r="F13" s="14"/>
      <c r="G13" s="322"/>
      <c r="H13" s="57" t="s">
        <v>16</v>
      </c>
      <c r="I13" s="74">
        <v>1885.3333333333298</v>
      </c>
      <c r="J13" s="75">
        <f t="shared" si="0"/>
        <v>1885.3333333333298</v>
      </c>
      <c r="K13" s="70">
        <f t="shared" si="1"/>
        <v>1885.3333333333298</v>
      </c>
      <c r="L13" s="24"/>
      <c r="M13" s="71">
        <v>2060.0888888782902</v>
      </c>
      <c r="N13" s="71">
        <f t="shared" si="2"/>
        <v>2060.0888888782902</v>
      </c>
      <c r="O13" s="71">
        <f t="shared" si="3"/>
        <v>2060.0888888782902</v>
      </c>
      <c r="P13" s="31">
        <f>3*ROUNDUP(O13*(1+K13)/3,0)</f>
        <v>3886017</v>
      </c>
      <c r="Q13" s="31" t="e">
        <f>3*ROUNDUP(P13*(1+#REF!)/3,0)</f>
        <v>#REF!</v>
      </c>
      <c r="R13" s="31" t="e">
        <f>3*ROUNDUP(Q13*(1+#REF!)/3,0)</f>
        <v>#REF!</v>
      </c>
      <c r="U13">
        <f t="shared" si="4"/>
        <v>0</v>
      </c>
      <c r="V13">
        <f t="shared" si="5"/>
        <v>0</v>
      </c>
    </row>
    <row r="14" spans="1:2505" ht="18" customHeight="1" x14ac:dyDescent="0.25">
      <c r="A14" s="13"/>
      <c r="B14" s="322" t="s">
        <v>23</v>
      </c>
      <c r="C14" s="57" t="s">
        <v>14</v>
      </c>
      <c r="D14" s="202">
        <v>0</v>
      </c>
      <c r="E14" s="202">
        <v>0</v>
      </c>
      <c r="F14" s="14"/>
      <c r="G14" s="322" t="s">
        <v>23</v>
      </c>
      <c r="H14" s="57" t="s">
        <v>14</v>
      </c>
      <c r="I14" s="74">
        <v>84</v>
      </c>
      <c r="J14" s="75">
        <f t="shared" si="0"/>
        <v>84</v>
      </c>
      <c r="K14" s="70">
        <f t="shared" si="1"/>
        <v>84</v>
      </c>
      <c r="L14" s="24"/>
      <c r="M14" s="71">
        <v>106.31666666618999</v>
      </c>
      <c r="N14" s="71">
        <f t="shared" si="2"/>
        <v>106.31666666618999</v>
      </c>
      <c r="O14" s="71">
        <f t="shared" si="3"/>
        <v>106.31666666618999</v>
      </c>
      <c r="P14" s="31">
        <f>3*ROUNDUP(O14*(1+K14)/3,0)</f>
        <v>9039</v>
      </c>
      <c r="Q14" s="31" t="e">
        <f>3*ROUNDUP(P14*(1+#REF!)/3,0)</f>
        <v>#REF!</v>
      </c>
      <c r="R14" s="31" t="e">
        <f>3*ROUNDUP(Q14*(1+#REF!)/3,0)</f>
        <v>#REF!</v>
      </c>
      <c r="U14">
        <f t="shared" si="4"/>
        <v>0</v>
      </c>
      <c r="V14">
        <f t="shared" si="5"/>
        <v>0</v>
      </c>
    </row>
    <row r="15" spans="1:2505" ht="18" customHeight="1" x14ac:dyDescent="0.25">
      <c r="A15" s="13"/>
      <c r="B15" s="322"/>
      <c r="C15" s="57" t="s">
        <v>16</v>
      </c>
      <c r="D15" s="202">
        <v>0</v>
      </c>
      <c r="E15" s="202">
        <v>0</v>
      </c>
      <c r="F15" s="14"/>
      <c r="G15" s="322"/>
      <c r="H15" s="57" t="s">
        <v>16</v>
      </c>
      <c r="I15" s="74">
        <v>45.333333333330003</v>
      </c>
      <c r="J15" s="75">
        <f t="shared" si="0"/>
        <v>45.333333333330003</v>
      </c>
      <c r="K15" s="70">
        <f t="shared" si="1"/>
        <v>45.333333333330003</v>
      </c>
      <c r="L15" s="24"/>
      <c r="M15" s="71">
        <v>59.211111110619996</v>
      </c>
      <c r="N15" s="71">
        <f t="shared" si="2"/>
        <v>59.211111110619996</v>
      </c>
      <c r="O15" s="71">
        <f t="shared" si="3"/>
        <v>59.211111110619996</v>
      </c>
      <c r="P15" s="31">
        <f>3*ROUNDUP(O15*(1+K15)/3,0)</f>
        <v>2745</v>
      </c>
      <c r="Q15" s="31" t="e">
        <f>3*ROUNDUP(P15*(1+#REF!)/3,0)</f>
        <v>#REF!</v>
      </c>
      <c r="R15" s="31" t="e">
        <f>3*ROUNDUP(Q15*(1+#REF!)/3,0)</f>
        <v>#REF!</v>
      </c>
      <c r="U15">
        <f t="shared" si="4"/>
        <v>0</v>
      </c>
      <c r="V15">
        <f t="shared" si="5"/>
        <v>0</v>
      </c>
    </row>
    <row r="16" spans="1:2505" s="28" customFormat="1" ht="18" customHeight="1" x14ac:dyDescent="0.25">
      <c r="A16" s="13"/>
      <c r="B16" s="332" t="s">
        <v>26</v>
      </c>
      <c r="C16" s="201" t="s">
        <v>14</v>
      </c>
      <c r="D16" s="202">
        <v>0</v>
      </c>
      <c r="E16" s="202">
        <v>0</v>
      </c>
      <c r="F16" s="14"/>
      <c r="G16" s="330" t="s">
        <v>26</v>
      </c>
      <c r="H16" s="57" t="s">
        <v>14</v>
      </c>
      <c r="I16" s="199">
        <v>6.3333333333299997</v>
      </c>
      <c r="J16" s="199">
        <f t="shared" si="0"/>
        <v>6.3333333333299997</v>
      </c>
      <c r="K16" s="200">
        <f t="shared" si="1"/>
        <v>6.3333333333299997</v>
      </c>
      <c r="L16" s="24"/>
      <c r="M16" s="72">
        <v>5.5888888888499997</v>
      </c>
      <c r="N16" s="71">
        <f t="shared" si="2"/>
        <v>5.5888888888499997</v>
      </c>
      <c r="O16" s="71">
        <f t="shared" si="3"/>
        <v>5.5888888888499997</v>
      </c>
      <c r="P16" s="32">
        <f t="shared" ref="P16:R17" si="7">+P18</f>
        <v>76770</v>
      </c>
      <c r="Q16" s="32" t="e">
        <f t="shared" si="7"/>
        <v>#REF!</v>
      </c>
      <c r="R16" s="32" t="e">
        <f t="shared" si="7"/>
        <v>#REF!</v>
      </c>
      <c r="S16"/>
      <c r="T16"/>
      <c r="U16">
        <f t="shared" si="4"/>
        <v>0</v>
      </c>
      <c r="V16">
        <f t="shared" si="5"/>
        <v>0</v>
      </c>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row>
    <row r="17" spans="1:2505" s="28" customFormat="1" ht="18" customHeight="1" x14ac:dyDescent="0.25">
      <c r="A17" s="13"/>
      <c r="B17" s="332"/>
      <c r="C17" s="201" t="s">
        <v>16</v>
      </c>
      <c r="D17" s="202">
        <v>0</v>
      </c>
      <c r="E17" s="202">
        <v>0</v>
      </c>
      <c r="F17" s="14"/>
      <c r="G17" s="331"/>
      <c r="H17" s="57" t="s">
        <v>16</v>
      </c>
      <c r="I17" s="199">
        <v>2.3333333333300001</v>
      </c>
      <c r="J17" s="199">
        <f t="shared" si="0"/>
        <v>2.3333333333300001</v>
      </c>
      <c r="K17" s="200">
        <f t="shared" si="1"/>
        <v>2.3333333333300001</v>
      </c>
      <c r="L17" s="24"/>
      <c r="M17" s="72">
        <v>2.8111111110999998</v>
      </c>
      <c r="N17" s="71">
        <f t="shared" si="2"/>
        <v>2.8111111110999998</v>
      </c>
      <c r="O17" s="71">
        <f t="shared" si="3"/>
        <v>2.8111111110999998</v>
      </c>
      <c r="P17" s="32">
        <f t="shared" si="7"/>
        <v>609921</v>
      </c>
      <c r="Q17" s="32" t="e">
        <f t="shared" si="7"/>
        <v>#REF!</v>
      </c>
      <c r="R17" s="32" t="e">
        <f t="shared" si="7"/>
        <v>#REF!</v>
      </c>
      <c r="S17"/>
      <c r="T17"/>
      <c r="U17">
        <f t="shared" si="4"/>
        <v>0</v>
      </c>
      <c r="V17">
        <f t="shared" si="5"/>
        <v>0</v>
      </c>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row>
    <row r="18" spans="1:2505" ht="18" customHeight="1" x14ac:dyDescent="0.25">
      <c r="A18" s="13"/>
      <c r="B18" s="322" t="s">
        <v>25</v>
      </c>
      <c r="C18" s="57" t="s">
        <v>14</v>
      </c>
      <c r="D18" s="202">
        <v>0</v>
      </c>
      <c r="E18" s="202">
        <v>0</v>
      </c>
      <c r="F18" s="14"/>
      <c r="G18" s="322" t="s">
        <v>25</v>
      </c>
      <c r="H18" s="57" t="s">
        <v>14</v>
      </c>
      <c r="I18" s="74">
        <v>289.33333333333002</v>
      </c>
      <c r="J18" s="75">
        <f t="shared" si="0"/>
        <v>289.33333333333002</v>
      </c>
      <c r="K18" s="70">
        <f t="shared" si="1"/>
        <v>289.33333333333002</v>
      </c>
      <c r="L18" s="24"/>
      <c r="M18" s="71">
        <v>264.41666666443803</v>
      </c>
      <c r="N18" s="71">
        <f t="shared" si="2"/>
        <v>264.41666666443803</v>
      </c>
      <c r="O18" s="71">
        <f t="shared" si="3"/>
        <v>264.41666666443803</v>
      </c>
      <c r="P18" s="31">
        <f t="shared" ref="P18:P49" si="8">3*ROUNDUP(O18*(1+K18)/3,0)</f>
        <v>76770</v>
      </c>
      <c r="Q18" s="31" t="e">
        <f>3*ROUNDUP(P18*(1+#REF!)/3,0)</f>
        <v>#REF!</v>
      </c>
      <c r="R18" s="31" t="e">
        <f>3*ROUNDUP(Q18*(1+#REF!)/3,0)</f>
        <v>#REF!</v>
      </c>
      <c r="U18">
        <f t="shared" si="4"/>
        <v>0</v>
      </c>
      <c r="V18">
        <f t="shared" si="5"/>
        <v>0</v>
      </c>
    </row>
    <row r="19" spans="1:2505" ht="18" customHeight="1" x14ac:dyDescent="0.25">
      <c r="A19" s="13"/>
      <c r="B19" s="322"/>
      <c r="C19" s="57" t="s">
        <v>16</v>
      </c>
      <c r="D19" s="202">
        <v>0</v>
      </c>
      <c r="E19" s="202">
        <v>0</v>
      </c>
      <c r="F19" s="14"/>
      <c r="G19" s="322"/>
      <c r="H19" s="57" t="s">
        <v>16</v>
      </c>
      <c r="I19" s="74">
        <v>740.33333333332996</v>
      </c>
      <c r="J19" s="75">
        <f t="shared" si="0"/>
        <v>740.33333333332996</v>
      </c>
      <c r="K19" s="70">
        <f t="shared" si="1"/>
        <v>740.33333333332996</v>
      </c>
      <c r="L19" s="24"/>
      <c r="M19" s="71">
        <v>822.73333332157199</v>
      </c>
      <c r="N19" s="71">
        <f t="shared" si="2"/>
        <v>822.73333332157199</v>
      </c>
      <c r="O19" s="71">
        <f t="shared" si="3"/>
        <v>822.73333332157199</v>
      </c>
      <c r="P19" s="31">
        <f t="shared" si="8"/>
        <v>609921</v>
      </c>
      <c r="Q19" s="31" t="e">
        <f>3*ROUNDUP(P19*(1+#REF!)/3,0)</f>
        <v>#REF!</v>
      </c>
      <c r="R19" s="31" t="e">
        <f>3*ROUNDUP(Q19*(1+#REF!)/3,0)</f>
        <v>#REF!</v>
      </c>
      <c r="U19">
        <f t="shared" si="4"/>
        <v>0</v>
      </c>
      <c r="V19">
        <f t="shared" si="5"/>
        <v>0</v>
      </c>
    </row>
    <row r="20" spans="1:2505" ht="18" customHeight="1" x14ac:dyDescent="0.25">
      <c r="A20" s="13"/>
      <c r="B20" s="322" t="s">
        <v>31</v>
      </c>
      <c r="C20" s="57" t="s">
        <v>14</v>
      </c>
      <c r="D20" s="202">
        <v>0</v>
      </c>
      <c r="E20" s="202">
        <v>0</v>
      </c>
      <c r="F20" s="14"/>
      <c r="G20" s="322" t="s">
        <v>31</v>
      </c>
      <c r="H20" s="57" t="s">
        <v>14</v>
      </c>
      <c r="I20" s="74">
        <v>194</v>
      </c>
      <c r="J20" s="75">
        <f t="shared" si="0"/>
        <v>194</v>
      </c>
      <c r="K20" s="70">
        <f t="shared" si="1"/>
        <v>194</v>
      </c>
      <c r="L20" s="24"/>
      <c r="M20" s="71">
        <v>196.64999999881999</v>
      </c>
      <c r="N20" s="71">
        <f t="shared" si="2"/>
        <v>196.64999999881999</v>
      </c>
      <c r="O20" s="71">
        <f t="shared" si="3"/>
        <v>196.64999999881999</v>
      </c>
      <c r="P20" s="31">
        <f t="shared" si="8"/>
        <v>38349</v>
      </c>
      <c r="Q20" s="31" t="e">
        <f>3*ROUNDUP(P20*(1+#REF!)/3,0)</f>
        <v>#REF!</v>
      </c>
      <c r="R20" s="31" t="e">
        <f>3*ROUNDUP(Q20*(1+#REF!)/3,0)</f>
        <v>#REF!</v>
      </c>
      <c r="U20">
        <f t="shared" si="4"/>
        <v>0</v>
      </c>
      <c r="V20">
        <f t="shared" si="5"/>
        <v>0</v>
      </c>
    </row>
    <row r="21" spans="1:2505" ht="18" customHeight="1" x14ac:dyDescent="0.25">
      <c r="A21" s="13"/>
      <c r="B21" s="322"/>
      <c r="C21" s="57" t="s">
        <v>16</v>
      </c>
      <c r="D21" s="202">
        <v>0</v>
      </c>
      <c r="E21" s="202">
        <v>0</v>
      </c>
      <c r="F21" s="14"/>
      <c r="G21" s="322"/>
      <c r="H21" s="57" t="s">
        <v>16</v>
      </c>
      <c r="I21" s="74">
        <v>284</v>
      </c>
      <c r="J21" s="75">
        <f t="shared" si="0"/>
        <v>284</v>
      </c>
      <c r="K21" s="70">
        <f t="shared" si="1"/>
        <v>284</v>
      </c>
      <c r="L21" s="24"/>
      <c r="M21" s="71">
        <v>340.82777777535</v>
      </c>
      <c r="N21" s="71">
        <f t="shared" si="2"/>
        <v>340.82777777535</v>
      </c>
      <c r="O21" s="71">
        <f t="shared" si="3"/>
        <v>340.82777777535</v>
      </c>
      <c r="P21" s="31">
        <f t="shared" si="8"/>
        <v>97137</v>
      </c>
      <c r="Q21" s="31" t="e">
        <f>3*ROUNDUP(P21*(1+#REF!)/3,0)</f>
        <v>#REF!</v>
      </c>
      <c r="R21" s="31" t="e">
        <f>3*ROUNDUP(Q21*(1+#REF!)/3,0)</f>
        <v>#REF!</v>
      </c>
      <c r="U21">
        <f t="shared" si="4"/>
        <v>0</v>
      </c>
      <c r="V21">
        <f t="shared" si="5"/>
        <v>0</v>
      </c>
    </row>
    <row r="22" spans="1:2505" ht="18" customHeight="1" x14ac:dyDescent="0.25">
      <c r="A22" s="13"/>
      <c r="B22" s="322" t="s">
        <v>35</v>
      </c>
      <c r="C22" s="57" t="s">
        <v>14</v>
      </c>
      <c r="D22" s="202">
        <v>0</v>
      </c>
      <c r="E22" s="202">
        <v>0</v>
      </c>
      <c r="F22" s="14"/>
      <c r="G22" s="322" t="s">
        <v>35</v>
      </c>
      <c r="H22" s="57" t="s">
        <v>14</v>
      </c>
      <c r="I22" s="74">
        <v>278.66666666666998</v>
      </c>
      <c r="J22" s="75">
        <f t="shared" si="0"/>
        <v>278.66666666666998</v>
      </c>
      <c r="K22" s="70">
        <f t="shared" si="1"/>
        <v>278.66666666666998</v>
      </c>
      <c r="L22" s="24"/>
      <c r="M22" s="71">
        <v>370.74444444330197</v>
      </c>
      <c r="N22" s="71">
        <f t="shared" si="2"/>
        <v>370.74444444330197</v>
      </c>
      <c r="O22" s="71">
        <f t="shared" si="3"/>
        <v>370.74444444330197</v>
      </c>
      <c r="P22" s="31">
        <f t="shared" si="8"/>
        <v>103686</v>
      </c>
      <c r="Q22" s="31" t="e">
        <f>3*ROUNDUP(P22*(1+#REF!)/3,0)</f>
        <v>#REF!</v>
      </c>
      <c r="R22" s="31" t="e">
        <f>3*ROUNDUP(Q22*(1+#REF!)/3,0)</f>
        <v>#REF!</v>
      </c>
      <c r="U22">
        <f t="shared" si="4"/>
        <v>0</v>
      </c>
      <c r="V22">
        <f t="shared" si="5"/>
        <v>0</v>
      </c>
    </row>
    <row r="23" spans="1:2505" ht="18" customHeight="1" x14ac:dyDescent="0.25">
      <c r="A23" s="13"/>
      <c r="B23" s="322"/>
      <c r="C23" s="57" t="s">
        <v>16</v>
      </c>
      <c r="D23" s="202">
        <v>0</v>
      </c>
      <c r="E23" s="202">
        <v>0</v>
      </c>
      <c r="F23" s="14"/>
      <c r="G23" s="322"/>
      <c r="H23" s="57" t="s">
        <v>16</v>
      </c>
      <c r="I23" s="74">
        <v>66.666666666669997</v>
      </c>
      <c r="J23" s="75">
        <f t="shared" si="0"/>
        <v>66.666666666669997</v>
      </c>
      <c r="K23" s="70">
        <f t="shared" si="1"/>
        <v>66.666666666669997</v>
      </c>
      <c r="L23" s="24"/>
      <c r="M23" s="71">
        <v>84.388888888590103</v>
      </c>
      <c r="N23" s="71">
        <f t="shared" si="2"/>
        <v>84.388888888590103</v>
      </c>
      <c r="O23" s="71">
        <f t="shared" si="3"/>
        <v>84.388888888590103</v>
      </c>
      <c r="P23" s="31">
        <f t="shared" si="8"/>
        <v>5712</v>
      </c>
      <c r="Q23" s="31" t="e">
        <f>3*ROUNDUP(P23*(1+#REF!)/3,0)</f>
        <v>#REF!</v>
      </c>
      <c r="R23" s="31" t="e">
        <f>3*ROUNDUP(Q23*(1+#REF!)/3,0)</f>
        <v>#REF!</v>
      </c>
      <c r="U23">
        <f t="shared" si="4"/>
        <v>0</v>
      </c>
      <c r="V23">
        <f t="shared" si="5"/>
        <v>0</v>
      </c>
    </row>
    <row r="24" spans="1:2505" s="30" customFormat="1" ht="18" customHeight="1" x14ac:dyDescent="0.25">
      <c r="A24" s="13"/>
      <c r="B24" s="322" t="s">
        <v>37</v>
      </c>
      <c r="C24" s="57" t="s">
        <v>14</v>
      </c>
      <c r="D24" s="202">
        <v>0</v>
      </c>
      <c r="E24" s="202">
        <v>0</v>
      </c>
      <c r="F24" s="14"/>
      <c r="G24" s="322" t="s">
        <v>37</v>
      </c>
      <c r="H24" s="57" t="s">
        <v>14</v>
      </c>
      <c r="I24" s="74">
        <v>155</v>
      </c>
      <c r="J24" s="75">
        <f t="shared" si="0"/>
        <v>155</v>
      </c>
      <c r="K24" s="70">
        <f t="shared" si="1"/>
        <v>155</v>
      </c>
      <c r="L24" s="24"/>
      <c r="M24" s="72">
        <v>133.00000000005002</v>
      </c>
      <c r="N24" s="71">
        <f t="shared" si="2"/>
        <v>133.00000000005002</v>
      </c>
      <c r="O24" s="71">
        <f t="shared" si="3"/>
        <v>133.00000000005002</v>
      </c>
      <c r="P24" s="33">
        <f t="shared" si="8"/>
        <v>20751</v>
      </c>
      <c r="Q24" s="33" t="e">
        <f>3*ROUNDUP(P24*(1+#REF!)/3,0)</f>
        <v>#REF!</v>
      </c>
      <c r="R24" s="33" t="e">
        <f>3*ROUNDUP(Q24*(1+#REF!)/3,0)</f>
        <v>#REF!</v>
      </c>
      <c r="S24"/>
      <c r="T24"/>
      <c r="U24">
        <f t="shared" si="4"/>
        <v>0</v>
      </c>
      <c r="V24">
        <f t="shared" si="5"/>
        <v>0</v>
      </c>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row>
    <row r="25" spans="1:2505" s="30" customFormat="1" ht="18" customHeight="1" x14ac:dyDescent="0.25">
      <c r="A25" s="13"/>
      <c r="B25" s="322"/>
      <c r="C25" s="57" t="s">
        <v>16</v>
      </c>
      <c r="D25" s="202">
        <v>0</v>
      </c>
      <c r="E25" s="202">
        <v>0</v>
      </c>
      <c r="F25" s="14"/>
      <c r="G25" s="322"/>
      <c r="H25" s="57" t="s">
        <v>16</v>
      </c>
      <c r="I25" s="74">
        <v>98.666666666669997</v>
      </c>
      <c r="J25" s="75">
        <f t="shared" si="0"/>
        <v>98.666666666669997</v>
      </c>
      <c r="K25" s="70">
        <f t="shared" si="1"/>
        <v>98.666666666669997</v>
      </c>
      <c r="L25" s="24"/>
      <c r="M25" s="72">
        <v>101.12222222229001</v>
      </c>
      <c r="N25" s="71">
        <f t="shared" si="2"/>
        <v>101.12222222229001</v>
      </c>
      <c r="O25" s="71">
        <f t="shared" si="3"/>
        <v>101.12222222229001</v>
      </c>
      <c r="P25" s="33">
        <f t="shared" si="8"/>
        <v>10080</v>
      </c>
      <c r="Q25" s="33" t="e">
        <f>3*ROUNDUP(P25*(1+#REF!)/3,0)</f>
        <v>#REF!</v>
      </c>
      <c r="R25" s="33" t="e">
        <f>3*ROUNDUP(Q25*(1+#REF!)/3,0)</f>
        <v>#REF!</v>
      </c>
      <c r="S25"/>
      <c r="T25"/>
      <c r="U25">
        <f t="shared" si="4"/>
        <v>0</v>
      </c>
      <c r="V25">
        <f t="shared" si="5"/>
        <v>0</v>
      </c>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row>
    <row r="26" spans="1:2505" ht="18" customHeight="1" x14ac:dyDescent="0.25">
      <c r="A26" s="13"/>
      <c r="B26" s="322" t="s">
        <v>42</v>
      </c>
      <c r="C26" s="57" t="s">
        <v>14</v>
      </c>
      <c r="D26" s="202">
        <v>0</v>
      </c>
      <c r="E26" s="202">
        <v>0</v>
      </c>
      <c r="F26" s="14"/>
      <c r="G26" s="322" t="s">
        <v>42</v>
      </c>
      <c r="H26" s="57" t="s">
        <v>14</v>
      </c>
      <c r="I26" s="74">
        <v>180.33333333332999</v>
      </c>
      <c r="J26" s="75">
        <f t="shared" si="0"/>
        <v>180.33333333332999</v>
      </c>
      <c r="K26" s="70">
        <f t="shared" si="1"/>
        <v>180.33333333332999</v>
      </c>
      <c r="L26" s="24"/>
      <c r="M26" s="71">
        <v>231.56666666557101</v>
      </c>
      <c r="N26" s="71">
        <f t="shared" si="2"/>
        <v>231.56666666557101</v>
      </c>
      <c r="O26" s="71">
        <f t="shared" si="3"/>
        <v>231.56666666557101</v>
      </c>
      <c r="P26" s="31">
        <f t="shared" si="8"/>
        <v>41991</v>
      </c>
      <c r="Q26" s="31" t="e">
        <f>3*ROUNDUP(P26*(1+#REF!)/3,0)</f>
        <v>#REF!</v>
      </c>
      <c r="R26" s="31" t="e">
        <f>3*ROUNDUP(Q26*(1+#REF!)/3,0)</f>
        <v>#REF!</v>
      </c>
      <c r="U26">
        <f t="shared" si="4"/>
        <v>0</v>
      </c>
      <c r="V26">
        <f t="shared" si="5"/>
        <v>0</v>
      </c>
    </row>
    <row r="27" spans="1:2505" ht="18" customHeight="1" x14ac:dyDescent="0.25">
      <c r="A27" s="13"/>
      <c r="B27" s="322"/>
      <c r="C27" s="57" t="s">
        <v>16</v>
      </c>
      <c r="D27" s="202">
        <v>0</v>
      </c>
      <c r="E27" s="202">
        <v>0</v>
      </c>
      <c r="F27" s="14"/>
      <c r="G27" s="322"/>
      <c r="H27" s="57" t="s">
        <v>16</v>
      </c>
      <c r="I27" s="74">
        <v>61.666666666669997</v>
      </c>
      <c r="J27" s="75">
        <f t="shared" si="0"/>
        <v>61.666666666669997</v>
      </c>
      <c r="K27" s="70">
        <f t="shared" si="1"/>
        <v>61.666666666669997</v>
      </c>
      <c r="L27" s="24"/>
      <c r="M27" s="71">
        <v>82.366666666249913</v>
      </c>
      <c r="N27" s="71">
        <f t="shared" si="2"/>
        <v>82.366666666249913</v>
      </c>
      <c r="O27" s="71">
        <f t="shared" si="3"/>
        <v>82.366666666249913</v>
      </c>
      <c r="P27" s="31">
        <f t="shared" si="8"/>
        <v>5163</v>
      </c>
      <c r="Q27" s="31" t="e">
        <f>3*ROUNDUP(P27*(1+#REF!)/3,0)</f>
        <v>#REF!</v>
      </c>
      <c r="R27" s="31" t="e">
        <f>3*ROUNDUP(Q27*(1+#REF!)/3,0)</f>
        <v>#REF!</v>
      </c>
      <c r="U27">
        <f t="shared" si="4"/>
        <v>0</v>
      </c>
      <c r="V27">
        <f t="shared" si="5"/>
        <v>0</v>
      </c>
    </row>
    <row r="28" spans="1:2505" ht="18" customHeight="1" x14ac:dyDescent="0.25">
      <c r="A28" s="13"/>
      <c r="B28" s="322" t="s">
        <v>47</v>
      </c>
      <c r="C28" s="57" t="s">
        <v>14</v>
      </c>
      <c r="D28" s="202">
        <v>0</v>
      </c>
      <c r="E28" s="202">
        <v>0</v>
      </c>
      <c r="F28" s="14"/>
      <c r="G28" s="322" t="s">
        <v>47</v>
      </c>
      <c r="H28" s="57" t="s">
        <v>14</v>
      </c>
      <c r="I28" s="74">
        <v>137.66666666667001</v>
      </c>
      <c r="J28" s="75">
        <f t="shared" si="0"/>
        <v>137.66666666667001</v>
      </c>
      <c r="K28" s="70">
        <f t="shared" si="1"/>
        <v>137.66666666667001</v>
      </c>
      <c r="L28" s="24"/>
      <c r="M28" s="71">
        <v>131.99999999863002</v>
      </c>
      <c r="N28" s="71">
        <f t="shared" si="2"/>
        <v>131.99999999863002</v>
      </c>
      <c r="O28" s="71">
        <f t="shared" si="3"/>
        <v>131.99999999863002</v>
      </c>
      <c r="P28" s="31">
        <f t="shared" si="8"/>
        <v>18306</v>
      </c>
      <c r="Q28" s="31" t="e">
        <f>3*ROUNDUP(P28*(1+#REF!)/3,0)</f>
        <v>#REF!</v>
      </c>
      <c r="R28" s="31" t="e">
        <f>3*ROUNDUP(Q28*(1+#REF!)/3,0)</f>
        <v>#REF!</v>
      </c>
      <c r="U28">
        <f t="shared" si="4"/>
        <v>0</v>
      </c>
      <c r="V28">
        <f t="shared" si="5"/>
        <v>0</v>
      </c>
    </row>
    <row r="29" spans="1:2505" ht="18" customHeight="1" x14ac:dyDescent="0.25">
      <c r="A29" s="13"/>
      <c r="B29" s="322"/>
      <c r="C29" s="57" t="s">
        <v>16</v>
      </c>
      <c r="D29" s="202">
        <v>0</v>
      </c>
      <c r="E29" s="202">
        <v>0</v>
      </c>
      <c r="F29" s="14"/>
      <c r="G29" s="322"/>
      <c r="H29" s="57" t="s">
        <v>16</v>
      </c>
      <c r="I29" s="74">
        <v>173</v>
      </c>
      <c r="J29" s="75">
        <f t="shared" si="0"/>
        <v>173</v>
      </c>
      <c r="K29" s="70">
        <f t="shared" si="1"/>
        <v>173</v>
      </c>
      <c r="L29" s="24"/>
      <c r="M29" s="71">
        <v>196.39444444128901</v>
      </c>
      <c r="N29" s="71">
        <f t="shared" si="2"/>
        <v>196.39444444128901</v>
      </c>
      <c r="O29" s="71">
        <f t="shared" si="3"/>
        <v>196.39444444128901</v>
      </c>
      <c r="P29" s="31">
        <f t="shared" si="8"/>
        <v>34173</v>
      </c>
      <c r="Q29" s="31" t="e">
        <f>3*ROUNDUP(P29*(1+#REF!)/3,0)</f>
        <v>#REF!</v>
      </c>
      <c r="R29" s="31" t="e">
        <f>3*ROUNDUP(Q29*(1+#REF!)/3,0)</f>
        <v>#REF!</v>
      </c>
      <c r="U29">
        <f t="shared" si="4"/>
        <v>0</v>
      </c>
      <c r="V29">
        <f t="shared" si="5"/>
        <v>0</v>
      </c>
    </row>
    <row r="30" spans="1:2505" ht="18" customHeight="1" x14ac:dyDescent="0.25">
      <c r="A30" s="13"/>
      <c r="B30" s="322" t="s">
        <v>50</v>
      </c>
      <c r="C30" s="57" t="s">
        <v>14</v>
      </c>
      <c r="D30" s="202">
        <v>0</v>
      </c>
      <c r="E30" s="202">
        <v>0</v>
      </c>
      <c r="F30" s="14"/>
      <c r="G30" s="322" t="s">
        <v>50</v>
      </c>
      <c r="H30" s="57" t="s">
        <v>14</v>
      </c>
      <c r="I30" s="74">
        <v>72</v>
      </c>
      <c r="J30" s="75">
        <f t="shared" si="0"/>
        <v>72</v>
      </c>
      <c r="K30" s="70">
        <f t="shared" si="1"/>
        <v>72</v>
      </c>
      <c r="L30" s="24"/>
      <c r="M30" s="71">
        <v>89.822222221070092</v>
      </c>
      <c r="N30" s="71">
        <f t="shared" si="2"/>
        <v>89.822222221070092</v>
      </c>
      <c r="O30" s="71">
        <f t="shared" si="3"/>
        <v>89.822222221070092</v>
      </c>
      <c r="P30" s="31">
        <f t="shared" si="8"/>
        <v>6558</v>
      </c>
      <c r="Q30" s="31" t="e">
        <f>3*ROUNDUP(P30*(1+#REF!)/3,0)</f>
        <v>#REF!</v>
      </c>
      <c r="R30" s="31" t="e">
        <f>3*ROUNDUP(Q30*(1+#REF!)/3,0)</f>
        <v>#REF!</v>
      </c>
      <c r="U30">
        <f t="shared" si="4"/>
        <v>0</v>
      </c>
      <c r="V30">
        <f t="shared" si="5"/>
        <v>0</v>
      </c>
    </row>
    <row r="31" spans="1:2505" ht="18" customHeight="1" x14ac:dyDescent="0.25">
      <c r="A31" s="13"/>
      <c r="B31" s="322"/>
      <c r="C31" s="57" t="s">
        <v>16</v>
      </c>
      <c r="D31" s="202">
        <v>0</v>
      </c>
      <c r="E31" s="202">
        <v>0</v>
      </c>
      <c r="F31" s="14"/>
      <c r="G31" s="322"/>
      <c r="H31" s="57" t="s">
        <v>16</v>
      </c>
      <c r="I31" s="74">
        <v>71.333333333330003</v>
      </c>
      <c r="J31" s="75">
        <f t="shared" si="0"/>
        <v>71.333333333330003</v>
      </c>
      <c r="K31" s="70">
        <f t="shared" si="1"/>
        <v>71.333333333330003</v>
      </c>
      <c r="L31" s="24"/>
      <c r="M31" s="71">
        <v>94.255555554110018</v>
      </c>
      <c r="N31" s="71">
        <f t="shared" si="2"/>
        <v>94.255555554110018</v>
      </c>
      <c r="O31" s="71">
        <f t="shared" si="3"/>
        <v>94.255555554110018</v>
      </c>
      <c r="P31" s="31">
        <f t="shared" si="8"/>
        <v>6819</v>
      </c>
      <c r="Q31" s="31" t="e">
        <f>3*ROUNDUP(P31*(1+#REF!)/3,0)</f>
        <v>#REF!</v>
      </c>
      <c r="R31" s="31" t="e">
        <f>3*ROUNDUP(Q31*(1+#REF!)/3,0)</f>
        <v>#REF!</v>
      </c>
      <c r="U31">
        <f t="shared" si="4"/>
        <v>0</v>
      </c>
      <c r="V31">
        <f t="shared" si="5"/>
        <v>0</v>
      </c>
    </row>
    <row r="32" spans="1:2505" ht="18" customHeight="1" x14ac:dyDescent="0.25">
      <c r="A32" s="13"/>
      <c r="B32" s="322" t="s">
        <v>54</v>
      </c>
      <c r="C32" s="57" t="s">
        <v>14</v>
      </c>
      <c r="D32" s="202">
        <v>0</v>
      </c>
      <c r="E32" s="202">
        <v>0</v>
      </c>
      <c r="F32" s="14"/>
      <c r="G32" s="322" t="s">
        <v>54</v>
      </c>
      <c r="H32" s="57" t="s">
        <v>14</v>
      </c>
      <c r="I32" s="74">
        <v>86.666666666669997</v>
      </c>
      <c r="J32" s="75">
        <f t="shared" si="0"/>
        <v>86.666666666669997</v>
      </c>
      <c r="K32" s="70">
        <f t="shared" si="1"/>
        <v>86.666666666669997</v>
      </c>
      <c r="L32" s="24"/>
      <c r="M32" s="71">
        <v>98.744444444700008</v>
      </c>
      <c r="N32" s="71">
        <f t="shared" si="2"/>
        <v>98.744444444700008</v>
      </c>
      <c r="O32" s="71">
        <f t="shared" si="3"/>
        <v>98.744444444700008</v>
      </c>
      <c r="P32" s="31">
        <f t="shared" si="8"/>
        <v>8658</v>
      </c>
      <c r="Q32" s="31" t="e">
        <f>3*ROUNDUP(P32*(1+#REF!)/3,0)</f>
        <v>#REF!</v>
      </c>
      <c r="R32" s="31" t="e">
        <f>3*ROUNDUP(Q32*(1+#REF!)/3,0)</f>
        <v>#REF!</v>
      </c>
      <c r="U32">
        <f t="shared" si="4"/>
        <v>0</v>
      </c>
      <c r="V32">
        <f t="shared" si="5"/>
        <v>0</v>
      </c>
    </row>
    <row r="33" spans="1:22" ht="18" customHeight="1" x14ac:dyDescent="0.25">
      <c r="A33" s="13"/>
      <c r="B33" s="322"/>
      <c r="C33" s="57" t="s">
        <v>16</v>
      </c>
      <c r="D33" s="202">
        <v>0</v>
      </c>
      <c r="E33" s="202">
        <v>0</v>
      </c>
      <c r="F33" s="14"/>
      <c r="G33" s="322"/>
      <c r="H33" s="57" t="s">
        <v>16</v>
      </c>
      <c r="I33" s="74">
        <v>84.333333333330003</v>
      </c>
      <c r="J33" s="75">
        <f t="shared" si="0"/>
        <v>84.333333333330003</v>
      </c>
      <c r="K33" s="70">
        <f t="shared" si="1"/>
        <v>84.333333333330003</v>
      </c>
      <c r="L33" s="24"/>
      <c r="M33" s="71">
        <v>102.97777777813</v>
      </c>
      <c r="N33" s="71">
        <f t="shared" si="2"/>
        <v>102.97777777813</v>
      </c>
      <c r="O33" s="71">
        <f t="shared" si="3"/>
        <v>102.97777777813</v>
      </c>
      <c r="P33" s="31">
        <f t="shared" si="8"/>
        <v>8790</v>
      </c>
      <c r="Q33" s="31" t="e">
        <f>3*ROUNDUP(P33*(1+#REF!)/3,0)</f>
        <v>#REF!</v>
      </c>
      <c r="R33" s="31" t="e">
        <f>3*ROUNDUP(Q33*(1+#REF!)/3,0)</f>
        <v>#REF!</v>
      </c>
      <c r="U33">
        <f t="shared" si="4"/>
        <v>0</v>
      </c>
      <c r="V33">
        <f t="shared" si="5"/>
        <v>0</v>
      </c>
    </row>
    <row r="34" spans="1:22" ht="18" customHeight="1" x14ac:dyDescent="0.25">
      <c r="A34" s="13"/>
      <c r="B34" s="322" t="s">
        <v>56</v>
      </c>
      <c r="C34" s="57" t="s">
        <v>14</v>
      </c>
      <c r="D34" s="202">
        <v>0</v>
      </c>
      <c r="E34" s="202">
        <v>0</v>
      </c>
      <c r="F34" s="14"/>
      <c r="G34" s="322" t="s">
        <v>56</v>
      </c>
      <c r="H34" s="57" t="s">
        <v>14</v>
      </c>
      <c r="I34" s="74">
        <v>66</v>
      </c>
      <c r="J34" s="75">
        <f t="shared" si="0"/>
        <v>66</v>
      </c>
      <c r="K34" s="70">
        <f t="shared" si="1"/>
        <v>66</v>
      </c>
      <c r="L34" s="24"/>
      <c r="M34" s="71">
        <v>70.522222222310006</v>
      </c>
      <c r="N34" s="71">
        <f t="shared" si="2"/>
        <v>70.522222222310006</v>
      </c>
      <c r="O34" s="71">
        <f t="shared" si="3"/>
        <v>70.522222222310006</v>
      </c>
      <c r="P34" s="31">
        <f t="shared" si="8"/>
        <v>4725</v>
      </c>
      <c r="Q34" s="31" t="e">
        <f>3*ROUNDUP(P34*(1+#REF!)/3,0)</f>
        <v>#REF!</v>
      </c>
      <c r="R34" s="31" t="e">
        <f>3*ROUNDUP(Q34*(1+#REF!)/3,0)</f>
        <v>#REF!</v>
      </c>
      <c r="U34">
        <f t="shared" si="4"/>
        <v>0</v>
      </c>
      <c r="V34">
        <f t="shared" si="5"/>
        <v>0</v>
      </c>
    </row>
    <row r="35" spans="1:22" ht="18" customHeight="1" x14ac:dyDescent="0.25">
      <c r="A35" s="13"/>
      <c r="B35" s="322"/>
      <c r="C35" s="57" t="s">
        <v>16</v>
      </c>
      <c r="D35" s="202">
        <v>0</v>
      </c>
      <c r="E35" s="202">
        <v>0</v>
      </c>
      <c r="F35" s="14"/>
      <c r="G35" s="322"/>
      <c r="H35" s="57" t="s">
        <v>16</v>
      </c>
      <c r="I35" s="74">
        <v>97.666666666669997</v>
      </c>
      <c r="J35" s="75">
        <f t="shared" si="0"/>
        <v>97.666666666669997</v>
      </c>
      <c r="K35" s="70">
        <f t="shared" si="1"/>
        <v>97.666666666669997</v>
      </c>
      <c r="L35" s="24"/>
      <c r="M35" s="71">
        <v>116.21111111108</v>
      </c>
      <c r="N35" s="71">
        <f t="shared" si="2"/>
        <v>116.21111111108</v>
      </c>
      <c r="O35" s="71">
        <f t="shared" si="3"/>
        <v>116.21111111108</v>
      </c>
      <c r="P35" s="31">
        <f t="shared" si="8"/>
        <v>11469</v>
      </c>
      <c r="Q35" s="31" t="e">
        <f>3*ROUNDUP(P35*(1+#REF!)/3,0)</f>
        <v>#REF!</v>
      </c>
      <c r="R35" s="31" t="e">
        <f>3*ROUNDUP(Q35*(1+#REF!)/3,0)</f>
        <v>#REF!</v>
      </c>
      <c r="U35">
        <f t="shared" si="4"/>
        <v>0</v>
      </c>
      <c r="V35">
        <f t="shared" si="5"/>
        <v>0</v>
      </c>
    </row>
    <row r="36" spans="1:22" ht="18" customHeight="1" x14ac:dyDescent="0.25">
      <c r="A36" s="13"/>
      <c r="B36" s="322" t="s">
        <v>60</v>
      </c>
      <c r="C36" s="57" t="s">
        <v>14</v>
      </c>
      <c r="D36" s="202">
        <v>0</v>
      </c>
      <c r="E36" s="202">
        <v>0</v>
      </c>
      <c r="F36" s="14"/>
      <c r="G36" s="322" t="s">
        <v>60</v>
      </c>
      <c r="H36" s="57" t="s">
        <v>14</v>
      </c>
      <c r="I36" s="74">
        <v>1</v>
      </c>
      <c r="J36" s="75">
        <f t="shared" si="0"/>
        <v>1</v>
      </c>
      <c r="K36" s="70">
        <f t="shared" si="1"/>
        <v>1</v>
      </c>
      <c r="L36" s="24"/>
      <c r="M36" s="71">
        <v>1.2666666666499999</v>
      </c>
      <c r="N36" s="71">
        <f t="shared" si="2"/>
        <v>1.2666666666499999</v>
      </c>
      <c r="O36" s="71">
        <f t="shared" si="3"/>
        <v>1.2666666666499999</v>
      </c>
      <c r="P36" s="31">
        <f t="shared" si="8"/>
        <v>3</v>
      </c>
      <c r="Q36" s="31" t="e">
        <f>3*ROUNDUP(P36*(1+#REF!)/3,0)</f>
        <v>#REF!</v>
      </c>
      <c r="R36" s="31" t="e">
        <f>3*ROUNDUP(Q36*(1+#REF!)/3,0)</f>
        <v>#REF!</v>
      </c>
      <c r="U36">
        <f t="shared" si="4"/>
        <v>0</v>
      </c>
      <c r="V36">
        <f t="shared" si="5"/>
        <v>0</v>
      </c>
    </row>
    <row r="37" spans="1:22" ht="18" customHeight="1" x14ac:dyDescent="0.25">
      <c r="A37" s="13"/>
      <c r="B37" s="322"/>
      <c r="C37" s="57" t="s">
        <v>16</v>
      </c>
      <c r="D37" s="202">
        <v>0</v>
      </c>
      <c r="E37" s="202">
        <v>0</v>
      </c>
      <c r="F37" s="14"/>
      <c r="G37" s="322"/>
      <c r="H37" s="57" t="s">
        <v>16</v>
      </c>
      <c r="I37" s="74">
        <v>6.3333333333299997</v>
      </c>
      <c r="J37" s="75">
        <f t="shared" si="0"/>
        <v>6.3333333333299997</v>
      </c>
      <c r="K37" s="70">
        <f t="shared" si="1"/>
        <v>6.3333333333299997</v>
      </c>
      <c r="L37" s="24"/>
      <c r="M37" s="71">
        <v>4.8555555554899996</v>
      </c>
      <c r="N37" s="71">
        <f t="shared" si="2"/>
        <v>4.8555555554899996</v>
      </c>
      <c r="O37" s="71">
        <f t="shared" si="3"/>
        <v>4.8555555554899996</v>
      </c>
      <c r="P37" s="31">
        <f t="shared" si="8"/>
        <v>36</v>
      </c>
      <c r="Q37" s="31" t="e">
        <f>3*ROUNDUP(P37*(1+#REF!)/3,0)</f>
        <v>#REF!</v>
      </c>
      <c r="R37" s="31" t="e">
        <f>3*ROUNDUP(Q37*(1+#REF!)/3,0)</f>
        <v>#REF!</v>
      </c>
      <c r="U37">
        <f t="shared" si="4"/>
        <v>0</v>
      </c>
      <c r="V37">
        <f t="shared" si="5"/>
        <v>0</v>
      </c>
    </row>
    <row r="38" spans="1:22" ht="18" customHeight="1" x14ac:dyDescent="0.25">
      <c r="A38" s="13"/>
      <c r="B38" s="322" t="s">
        <v>62</v>
      </c>
      <c r="C38" s="57" t="s">
        <v>14</v>
      </c>
      <c r="D38" s="202">
        <v>0</v>
      </c>
      <c r="E38" s="202">
        <v>0</v>
      </c>
      <c r="F38" s="14"/>
      <c r="G38" s="322" t="s">
        <v>62</v>
      </c>
      <c r="H38" s="57" t="s">
        <v>14</v>
      </c>
      <c r="I38" s="74">
        <v>7</v>
      </c>
      <c r="J38" s="75">
        <f t="shared" si="0"/>
        <v>7</v>
      </c>
      <c r="K38" s="70">
        <f t="shared" si="1"/>
        <v>7</v>
      </c>
      <c r="L38" s="24"/>
      <c r="M38" s="71">
        <v>8.1333333332399995</v>
      </c>
      <c r="N38" s="71">
        <f t="shared" si="2"/>
        <v>8.1333333332399995</v>
      </c>
      <c r="O38" s="71">
        <f t="shared" si="3"/>
        <v>8.1333333332399995</v>
      </c>
      <c r="P38" s="31">
        <f t="shared" si="8"/>
        <v>66</v>
      </c>
      <c r="Q38" s="31" t="e">
        <f>3*ROUNDUP(P38*(1+#REF!)/3,0)</f>
        <v>#REF!</v>
      </c>
      <c r="R38" s="31" t="e">
        <f>3*ROUNDUP(Q38*(1+#REF!)/3,0)</f>
        <v>#REF!</v>
      </c>
      <c r="U38">
        <f t="shared" si="4"/>
        <v>0</v>
      </c>
      <c r="V38">
        <f t="shared" si="5"/>
        <v>0</v>
      </c>
    </row>
    <row r="39" spans="1:22" ht="18" customHeight="1" x14ac:dyDescent="0.25">
      <c r="A39" s="13"/>
      <c r="B39" s="322"/>
      <c r="C39" s="57" t="s">
        <v>16</v>
      </c>
      <c r="D39" s="202">
        <v>0</v>
      </c>
      <c r="E39" s="202">
        <v>0</v>
      </c>
      <c r="F39" s="14"/>
      <c r="G39" s="322"/>
      <c r="H39" s="57" t="s">
        <v>16</v>
      </c>
      <c r="I39" s="74">
        <v>11.33333333333</v>
      </c>
      <c r="J39" s="75">
        <f t="shared" si="0"/>
        <v>11.33333333333</v>
      </c>
      <c r="K39" s="70">
        <f t="shared" si="1"/>
        <v>11.33333333333</v>
      </c>
      <c r="L39" s="24"/>
      <c r="M39" s="71">
        <v>12.52222222208</v>
      </c>
      <c r="N39" s="71">
        <f t="shared" si="2"/>
        <v>12.52222222208</v>
      </c>
      <c r="O39" s="71">
        <f t="shared" si="3"/>
        <v>12.52222222208</v>
      </c>
      <c r="P39" s="31">
        <f t="shared" si="8"/>
        <v>156</v>
      </c>
      <c r="Q39" s="31" t="e">
        <f>3*ROUNDUP(P39*(1+#REF!)/3,0)</f>
        <v>#REF!</v>
      </c>
      <c r="R39" s="31" t="e">
        <f>3*ROUNDUP(Q39*(1+#REF!)/3,0)</f>
        <v>#REF!</v>
      </c>
      <c r="U39">
        <f t="shared" si="4"/>
        <v>0</v>
      </c>
      <c r="V39">
        <f t="shared" si="5"/>
        <v>0</v>
      </c>
    </row>
    <row r="40" spans="1:22" ht="18" customHeight="1" x14ac:dyDescent="0.25">
      <c r="A40" s="13"/>
      <c r="B40" s="322" t="s">
        <v>64</v>
      </c>
      <c r="C40" s="57" t="s">
        <v>14</v>
      </c>
      <c r="D40" s="202">
        <v>0</v>
      </c>
      <c r="E40" s="202">
        <v>0</v>
      </c>
      <c r="F40" s="14"/>
      <c r="G40" s="322" t="s">
        <v>64</v>
      </c>
      <c r="H40" s="57" t="s">
        <v>14</v>
      </c>
      <c r="I40" s="74">
        <v>12.66666666667</v>
      </c>
      <c r="J40" s="75">
        <f t="shared" si="0"/>
        <v>12.66666666667</v>
      </c>
      <c r="K40" s="70">
        <f t="shared" si="1"/>
        <v>12.66666666667</v>
      </c>
      <c r="L40" s="24"/>
      <c r="M40" s="71">
        <v>5.0999999999799996</v>
      </c>
      <c r="N40" s="71">
        <f t="shared" si="2"/>
        <v>5.0999999999799996</v>
      </c>
      <c r="O40" s="71">
        <f t="shared" si="3"/>
        <v>5.0999999999799996</v>
      </c>
      <c r="P40" s="31">
        <f t="shared" si="8"/>
        <v>72</v>
      </c>
      <c r="Q40" s="31" t="e">
        <f>3*ROUNDUP(P40*(1+#REF!)/3,0)</f>
        <v>#REF!</v>
      </c>
      <c r="R40" s="31" t="e">
        <f>3*ROUNDUP(Q40*(1+#REF!)/3,0)</f>
        <v>#REF!</v>
      </c>
      <c r="U40">
        <f t="shared" si="4"/>
        <v>0</v>
      </c>
      <c r="V40">
        <f t="shared" si="5"/>
        <v>0</v>
      </c>
    </row>
    <row r="41" spans="1:22" ht="18" customHeight="1" x14ac:dyDescent="0.25">
      <c r="A41" s="13"/>
      <c r="B41" s="322"/>
      <c r="C41" s="57" t="s">
        <v>16</v>
      </c>
      <c r="D41" s="202">
        <v>0</v>
      </c>
      <c r="E41" s="202">
        <v>0</v>
      </c>
      <c r="F41" s="14"/>
      <c r="G41" s="322"/>
      <c r="H41" s="57" t="s">
        <v>16</v>
      </c>
      <c r="I41" s="74">
        <v>1.6666666666700001</v>
      </c>
      <c r="J41" s="75">
        <f t="shared" si="0"/>
        <v>1.6666666666700001</v>
      </c>
      <c r="K41" s="70">
        <f t="shared" si="1"/>
        <v>1.6666666666700001</v>
      </c>
      <c r="L41" s="24"/>
      <c r="M41" s="71">
        <v>0.83333333333000004</v>
      </c>
      <c r="N41" s="71">
        <f t="shared" si="2"/>
        <v>0.83333333333000004</v>
      </c>
      <c r="O41" s="71">
        <f t="shared" si="3"/>
        <v>0.83333333333000004</v>
      </c>
      <c r="P41" s="31">
        <f t="shared" si="8"/>
        <v>3</v>
      </c>
      <c r="Q41" s="31" t="e">
        <f>3*ROUNDUP(P41*(1+#REF!)/3,0)</f>
        <v>#REF!</v>
      </c>
      <c r="R41" s="31" t="e">
        <f>3*ROUNDUP(Q41*(1+#REF!)/3,0)</f>
        <v>#REF!</v>
      </c>
      <c r="U41">
        <f t="shared" si="4"/>
        <v>0</v>
      </c>
      <c r="V41">
        <f t="shared" si="5"/>
        <v>0</v>
      </c>
    </row>
    <row r="42" spans="1:22" ht="18" customHeight="1" x14ac:dyDescent="0.25">
      <c r="A42" s="13"/>
      <c r="B42" s="322" t="s">
        <v>67</v>
      </c>
      <c r="C42" s="57" t="s">
        <v>14</v>
      </c>
      <c r="D42" s="202">
        <v>0</v>
      </c>
      <c r="E42" s="202">
        <v>0</v>
      </c>
      <c r="F42" s="14"/>
      <c r="G42" s="322" t="s">
        <v>67</v>
      </c>
      <c r="H42" s="57" t="s">
        <v>14</v>
      </c>
      <c r="I42" s="74">
        <v>198.66666666667001</v>
      </c>
      <c r="J42" s="75">
        <f t="shared" si="0"/>
        <v>198.66666666667001</v>
      </c>
      <c r="K42" s="70">
        <f t="shared" si="1"/>
        <v>198.66666666667001</v>
      </c>
      <c r="L42" s="24"/>
      <c r="M42" s="71">
        <v>241.64444443895999</v>
      </c>
      <c r="N42" s="71">
        <f t="shared" si="2"/>
        <v>241.64444443895999</v>
      </c>
      <c r="O42" s="71">
        <f t="shared" si="3"/>
        <v>241.64444443895999</v>
      </c>
      <c r="P42" s="31">
        <f t="shared" si="8"/>
        <v>48249</v>
      </c>
      <c r="Q42" s="31" t="e">
        <f>3*ROUNDUP(P42*(1+#REF!)/3,0)</f>
        <v>#REF!</v>
      </c>
      <c r="R42" s="31" t="e">
        <f>3*ROUNDUP(Q42*(1+#REF!)/3,0)</f>
        <v>#REF!</v>
      </c>
      <c r="U42">
        <f t="shared" si="4"/>
        <v>0</v>
      </c>
      <c r="V42">
        <f t="shared" si="5"/>
        <v>0</v>
      </c>
    </row>
    <row r="43" spans="1:22" ht="18" customHeight="1" x14ac:dyDescent="0.25">
      <c r="A43" s="13"/>
      <c r="B43" s="322"/>
      <c r="C43" s="57" t="s">
        <v>16</v>
      </c>
      <c r="D43" s="202">
        <v>0</v>
      </c>
      <c r="E43" s="202">
        <v>0</v>
      </c>
      <c r="F43" s="14"/>
      <c r="G43" s="322"/>
      <c r="H43" s="57" t="s">
        <v>16</v>
      </c>
      <c r="I43" s="74">
        <v>135.66666666667001</v>
      </c>
      <c r="J43" s="75">
        <f t="shared" si="0"/>
        <v>135.66666666667001</v>
      </c>
      <c r="K43" s="70">
        <f t="shared" si="1"/>
        <v>135.66666666667001</v>
      </c>
      <c r="L43" s="24"/>
      <c r="M43" s="71">
        <v>172.93333332917001</v>
      </c>
      <c r="N43" s="71">
        <f t="shared" si="2"/>
        <v>172.93333332917001</v>
      </c>
      <c r="O43" s="71">
        <f t="shared" si="3"/>
        <v>172.93333332917001</v>
      </c>
      <c r="P43" s="31">
        <f t="shared" si="8"/>
        <v>23637</v>
      </c>
      <c r="Q43" s="31" t="e">
        <f>3*ROUNDUP(P43*(1+#REF!)/3,0)</f>
        <v>#REF!</v>
      </c>
      <c r="R43" s="31" t="e">
        <f>3*ROUNDUP(Q43*(1+#REF!)/3,0)</f>
        <v>#REF!</v>
      </c>
      <c r="U43">
        <f t="shared" si="4"/>
        <v>0</v>
      </c>
      <c r="V43">
        <f t="shared" si="5"/>
        <v>0</v>
      </c>
    </row>
    <row r="44" spans="1:22" ht="18" customHeight="1" x14ac:dyDescent="0.25">
      <c r="A44" s="13"/>
      <c r="B44" s="322" t="s">
        <v>70</v>
      </c>
      <c r="C44" s="57" t="s">
        <v>14</v>
      </c>
      <c r="D44" s="202">
        <v>0</v>
      </c>
      <c r="E44" s="202">
        <v>0</v>
      </c>
      <c r="F44" s="14"/>
      <c r="G44" s="322" t="s">
        <v>70</v>
      </c>
      <c r="H44" s="57" t="s">
        <v>14</v>
      </c>
      <c r="I44" s="74">
        <v>46.666666666669997</v>
      </c>
      <c r="J44" s="75">
        <f t="shared" si="0"/>
        <v>46.666666666669997</v>
      </c>
      <c r="K44" s="70">
        <f t="shared" si="1"/>
        <v>46.666666666669997</v>
      </c>
      <c r="L44" s="24"/>
      <c r="M44" s="71">
        <v>74.544444444410104</v>
      </c>
      <c r="N44" s="71">
        <f t="shared" si="2"/>
        <v>74.544444444410104</v>
      </c>
      <c r="O44" s="71">
        <f t="shared" si="3"/>
        <v>74.544444444410104</v>
      </c>
      <c r="P44" s="31">
        <f t="shared" si="8"/>
        <v>3555</v>
      </c>
      <c r="Q44" s="31" t="e">
        <f>3*ROUNDUP(P44*(1+#REF!)/3,0)</f>
        <v>#REF!</v>
      </c>
      <c r="R44" s="31" t="e">
        <f>3*ROUNDUP(Q44*(1+#REF!)/3,0)</f>
        <v>#REF!</v>
      </c>
      <c r="U44">
        <f t="shared" si="4"/>
        <v>0</v>
      </c>
      <c r="V44">
        <f t="shared" si="5"/>
        <v>0</v>
      </c>
    </row>
    <row r="45" spans="1:22" ht="18" customHeight="1" x14ac:dyDescent="0.25">
      <c r="A45" s="13"/>
      <c r="B45" s="322"/>
      <c r="C45" s="57" t="s">
        <v>16</v>
      </c>
      <c r="D45" s="202">
        <v>0</v>
      </c>
      <c r="E45" s="202">
        <v>0</v>
      </c>
      <c r="F45" s="14"/>
      <c r="G45" s="322"/>
      <c r="H45" s="57" t="s">
        <v>16</v>
      </c>
      <c r="I45" s="74">
        <v>94</v>
      </c>
      <c r="J45" s="75">
        <f t="shared" si="0"/>
        <v>94</v>
      </c>
      <c r="K45" s="70">
        <f t="shared" si="1"/>
        <v>94</v>
      </c>
      <c r="L45" s="24"/>
      <c r="M45" s="71">
        <v>150.15555555534002</v>
      </c>
      <c r="N45" s="71">
        <f t="shared" si="2"/>
        <v>150.15555555534002</v>
      </c>
      <c r="O45" s="71">
        <f t="shared" si="3"/>
        <v>150.15555555534002</v>
      </c>
      <c r="P45" s="31">
        <f t="shared" si="8"/>
        <v>14265</v>
      </c>
      <c r="Q45" s="31" t="e">
        <f>3*ROUNDUP(P45*(1+#REF!)/3,0)</f>
        <v>#REF!</v>
      </c>
      <c r="R45" s="31" t="e">
        <f>3*ROUNDUP(Q45*(1+#REF!)/3,0)</f>
        <v>#REF!</v>
      </c>
      <c r="U45">
        <f t="shared" si="4"/>
        <v>0</v>
      </c>
      <c r="V45">
        <f t="shared" si="5"/>
        <v>0</v>
      </c>
    </row>
    <row r="46" spans="1:22" ht="18" customHeight="1" x14ac:dyDescent="0.25">
      <c r="A46" s="13"/>
      <c r="B46" s="322" t="s">
        <v>71</v>
      </c>
      <c r="C46" s="57" t="s">
        <v>14</v>
      </c>
      <c r="D46" s="202">
        <v>0</v>
      </c>
      <c r="E46" s="202">
        <v>0</v>
      </c>
      <c r="F46" s="14"/>
      <c r="G46" s="322" t="s">
        <v>71</v>
      </c>
      <c r="H46" s="57" t="s">
        <v>14</v>
      </c>
      <c r="I46" s="74">
        <v>46.333333333330003</v>
      </c>
      <c r="J46" s="75">
        <f t="shared" si="0"/>
        <v>46.333333333330003</v>
      </c>
      <c r="K46" s="70">
        <f t="shared" si="1"/>
        <v>46.333333333330003</v>
      </c>
      <c r="L46" s="24"/>
      <c r="M46" s="71">
        <v>66.288888887569996</v>
      </c>
      <c r="N46" s="71">
        <f t="shared" si="2"/>
        <v>66.288888887569996</v>
      </c>
      <c r="O46" s="71">
        <f t="shared" si="3"/>
        <v>66.288888887569996</v>
      </c>
      <c r="P46" s="31">
        <f t="shared" si="8"/>
        <v>3138</v>
      </c>
      <c r="Q46" s="31" t="e">
        <f>3*ROUNDUP(P46*(1+#REF!)/3,0)</f>
        <v>#REF!</v>
      </c>
      <c r="R46" s="31" t="e">
        <f>3*ROUNDUP(Q46*(1+#REF!)/3,0)</f>
        <v>#REF!</v>
      </c>
      <c r="U46">
        <f t="shared" si="4"/>
        <v>0</v>
      </c>
      <c r="V46">
        <f t="shared" si="5"/>
        <v>0</v>
      </c>
    </row>
    <row r="47" spans="1:22" ht="18" customHeight="1" x14ac:dyDescent="0.25">
      <c r="A47" s="13"/>
      <c r="B47" s="322"/>
      <c r="C47" s="57" t="s">
        <v>16</v>
      </c>
      <c r="D47" s="202">
        <v>0</v>
      </c>
      <c r="E47" s="202">
        <v>0</v>
      </c>
      <c r="F47" s="14"/>
      <c r="G47" s="322"/>
      <c r="H47" s="57" t="s">
        <v>16</v>
      </c>
      <c r="I47" s="74">
        <v>43</v>
      </c>
      <c r="J47" s="75">
        <f t="shared" si="0"/>
        <v>43</v>
      </c>
      <c r="K47" s="70">
        <f t="shared" si="1"/>
        <v>43</v>
      </c>
      <c r="L47" s="24"/>
      <c r="M47" s="71">
        <v>63.555555554270001</v>
      </c>
      <c r="N47" s="71">
        <f t="shared" si="2"/>
        <v>63.555555554270001</v>
      </c>
      <c r="O47" s="71">
        <f t="shared" si="3"/>
        <v>63.555555554270001</v>
      </c>
      <c r="P47" s="31">
        <f t="shared" si="8"/>
        <v>2799</v>
      </c>
      <c r="Q47" s="31" t="e">
        <f>3*ROUNDUP(P47*(1+#REF!)/3,0)</f>
        <v>#REF!</v>
      </c>
      <c r="R47" s="31" t="e">
        <f>3*ROUNDUP(Q47*(1+#REF!)/3,0)</f>
        <v>#REF!</v>
      </c>
      <c r="U47">
        <f t="shared" si="4"/>
        <v>0</v>
      </c>
      <c r="V47">
        <f t="shared" si="5"/>
        <v>0</v>
      </c>
    </row>
    <row r="48" spans="1:22" ht="18" customHeight="1" x14ac:dyDescent="0.25">
      <c r="A48" s="13"/>
      <c r="B48" s="322" t="s">
        <v>73</v>
      </c>
      <c r="C48" s="57" t="s">
        <v>14</v>
      </c>
      <c r="D48" s="202">
        <v>0</v>
      </c>
      <c r="E48" s="202">
        <v>0</v>
      </c>
      <c r="F48" s="14"/>
      <c r="G48" s="322" t="s">
        <v>73</v>
      </c>
      <c r="H48" s="57" t="s">
        <v>14</v>
      </c>
      <c r="I48" s="74">
        <v>359.33333333333002</v>
      </c>
      <c r="J48" s="75">
        <f t="shared" si="0"/>
        <v>359.33333333333002</v>
      </c>
      <c r="K48" s="70">
        <f t="shared" si="1"/>
        <v>359.33333333333002</v>
      </c>
      <c r="L48" s="24"/>
      <c r="M48" s="71">
        <v>536.15555555391893</v>
      </c>
      <c r="N48" s="71">
        <f t="shared" si="2"/>
        <v>536.15555555391893</v>
      </c>
      <c r="O48" s="71">
        <f t="shared" si="3"/>
        <v>536.15555555391893</v>
      </c>
      <c r="P48" s="31">
        <f t="shared" si="8"/>
        <v>193197</v>
      </c>
      <c r="Q48" s="31" t="e">
        <f>3*ROUNDUP(P48*(1+#REF!)/3,0)</f>
        <v>#REF!</v>
      </c>
      <c r="R48" s="31" t="e">
        <f>3*ROUNDUP(Q48*(1+#REF!)/3,0)</f>
        <v>#REF!</v>
      </c>
      <c r="U48">
        <f t="shared" si="4"/>
        <v>0</v>
      </c>
      <c r="V48">
        <f t="shared" si="5"/>
        <v>0</v>
      </c>
    </row>
    <row r="49" spans="1:22" ht="18" customHeight="1" x14ac:dyDescent="0.25">
      <c r="A49" s="13"/>
      <c r="B49" s="322"/>
      <c r="C49" s="57" t="s">
        <v>16</v>
      </c>
      <c r="D49" s="202">
        <v>0</v>
      </c>
      <c r="E49" s="202">
        <v>0</v>
      </c>
      <c r="F49" s="14"/>
      <c r="G49" s="322"/>
      <c r="H49" s="57" t="s">
        <v>16</v>
      </c>
      <c r="I49" s="74">
        <v>153.66666666667001</v>
      </c>
      <c r="J49" s="75">
        <f t="shared" si="0"/>
        <v>153.66666666667001</v>
      </c>
      <c r="K49" s="70">
        <f t="shared" si="1"/>
        <v>153.66666666667001</v>
      </c>
      <c r="L49" s="24"/>
      <c r="M49" s="71">
        <v>229.85555555471998</v>
      </c>
      <c r="N49" s="71">
        <f t="shared" si="2"/>
        <v>229.85555555471998</v>
      </c>
      <c r="O49" s="71">
        <f t="shared" si="3"/>
        <v>229.85555555471998</v>
      </c>
      <c r="P49" s="31">
        <f t="shared" si="8"/>
        <v>35553</v>
      </c>
      <c r="Q49" s="31" t="e">
        <f>3*ROUNDUP(P49*(1+#REF!)/3,0)</f>
        <v>#REF!</v>
      </c>
      <c r="R49" s="31" t="e">
        <f>3*ROUNDUP(Q49*(1+#REF!)/3,0)</f>
        <v>#REF!</v>
      </c>
      <c r="U49">
        <f t="shared" si="4"/>
        <v>0</v>
      </c>
      <c r="V49">
        <f t="shared" si="5"/>
        <v>0</v>
      </c>
    </row>
    <row r="50" spans="1:22" ht="18" customHeight="1" x14ac:dyDescent="0.25">
      <c r="A50" s="13"/>
      <c r="B50" s="322" t="s">
        <v>77</v>
      </c>
      <c r="C50" s="57" t="s">
        <v>14</v>
      </c>
      <c r="D50" s="79">
        <v>2</v>
      </c>
      <c r="E50" s="80">
        <v>1</v>
      </c>
      <c r="F50" s="14"/>
      <c r="G50" s="322" t="s">
        <v>77</v>
      </c>
      <c r="H50" s="57" t="s">
        <v>14</v>
      </c>
      <c r="I50" s="74">
        <v>5</v>
      </c>
      <c r="J50" s="75">
        <f t="shared" si="0"/>
        <v>7</v>
      </c>
      <c r="K50" s="70">
        <f t="shared" si="1"/>
        <v>8</v>
      </c>
      <c r="L50" s="24"/>
      <c r="M50" s="71">
        <v>5.9444444444099993</v>
      </c>
      <c r="N50" s="71">
        <f t="shared" si="2"/>
        <v>8.3222222221739983</v>
      </c>
      <c r="O50" s="71">
        <f t="shared" si="3"/>
        <v>9.5111111110559978</v>
      </c>
      <c r="P50" s="31">
        <f t="shared" ref="P50:P75" si="9">3*ROUNDUP(O50*(1+K50)/3,0)</f>
        <v>87</v>
      </c>
      <c r="Q50" s="31" t="e">
        <f>3*ROUNDUP(P50*(1+#REF!)/3,0)</f>
        <v>#REF!</v>
      </c>
      <c r="R50" s="31" t="e">
        <f>3*ROUNDUP(Q50*(1+#REF!)/3,0)</f>
        <v>#REF!</v>
      </c>
      <c r="U50">
        <f t="shared" si="4"/>
        <v>0.39999999999999991</v>
      </c>
      <c r="V50">
        <f t="shared" si="5"/>
        <v>0.14285714285714279</v>
      </c>
    </row>
    <row r="51" spans="1:22" ht="18" customHeight="1" x14ac:dyDescent="0.25">
      <c r="A51" s="13"/>
      <c r="B51" s="322"/>
      <c r="C51" s="57" t="s">
        <v>16</v>
      </c>
      <c r="D51" s="79">
        <v>1</v>
      </c>
      <c r="E51" s="80">
        <v>2</v>
      </c>
      <c r="F51" s="14"/>
      <c r="G51" s="322"/>
      <c r="H51" s="57" t="s">
        <v>16</v>
      </c>
      <c r="I51" s="74">
        <v>40</v>
      </c>
      <c r="J51" s="75">
        <f t="shared" si="0"/>
        <v>41</v>
      </c>
      <c r="K51" s="70">
        <f t="shared" si="1"/>
        <v>43</v>
      </c>
      <c r="L51" s="24"/>
      <c r="M51" s="71">
        <v>54.977777777509999</v>
      </c>
      <c r="N51" s="71">
        <f t="shared" si="2"/>
        <v>56.352222221947741</v>
      </c>
      <c r="O51" s="71">
        <f t="shared" si="3"/>
        <v>59.10111111082324</v>
      </c>
      <c r="P51" s="31">
        <f t="shared" si="9"/>
        <v>2601</v>
      </c>
      <c r="Q51" s="31" t="e">
        <f>3*ROUNDUP(P51*(1+#REF!)/3,0)</f>
        <v>#REF!</v>
      </c>
      <c r="R51" s="31" t="e">
        <f>3*ROUNDUP(Q51*(1+#REF!)/3,0)</f>
        <v>#REF!</v>
      </c>
      <c r="U51">
        <f t="shared" si="4"/>
        <v>2.4999999999999911E-2</v>
      </c>
      <c r="V51">
        <f t="shared" si="5"/>
        <v>4.8780487804878092E-2</v>
      </c>
    </row>
    <row r="52" spans="1:22" ht="18" customHeight="1" x14ac:dyDescent="0.25">
      <c r="A52" s="13"/>
      <c r="B52" s="322" t="s">
        <v>78</v>
      </c>
      <c r="C52" s="57" t="s">
        <v>14</v>
      </c>
      <c r="D52" s="79">
        <v>0</v>
      </c>
      <c r="E52" s="80">
        <v>0</v>
      </c>
      <c r="F52" s="14"/>
      <c r="G52" s="322" t="s">
        <v>78</v>
      </c>
      <c r="H52" s="57" t="s">
        <v>14</v>
      </c>
      <c r="I52" s="74">
        <v>1</v>
      </c>
      <c r="J52" s="75">
        <f t="shared" si="0"/>
        <v>1</v>
      </c>
      <c r="K52" s="70">
        <f t="shared" si="1"/>
        <v>1</v>
      </c>
      <c r="L52" s="24"/>
      <c r="M52" s="71">
        <v>0.86666666666000003</v>
      </c>
      <c r="N52" s="71">
        <f t="shared" si="2"/>
        <v>0.86666666666000003</v>
      </c>
      <c r="O52" s="71">
        <f t="shared" si="3"/>
        <v>0.86666666666000003</v>
      </c>
      <c r="P52" s="31">
        <f t="shared" si="9"/>
        <v>3</v>
      </c>
      <c r="Q52" s="31" t="e">
        <f>3*ROUNDUP(P52*(1+#REF!)/3,0)</f>
        <v>#REF!</v>
      </c>
      <c r="R52" s="31" t="e">
        <f>3*ROUNDUP(Q52*(1+#REF!)/3,0)</f>
        <v>#REF!</v>
      </c>
      <c r="U52">
        <f t="shared" si="4"/>
        <v>0</v>
      </c>
      <c r="V52">
        <f t="shared" si="5"/>
        <v>0</v>
      </c>
    </row>
    <row r="53" spans="1:22" ht="18" customHeight="1" x14ac:dyDescent="0.25">
      <c r="A53" s="13"/>
      <c r="B53" s="322"/>
      <c r="C53" s="57" t="s">
        <v>16</v>
      </c>
      <c r="D53" s="79">
        <v>1</v>
      </c>
      <c r="E53" s="80">
        <v>0</v>
      </c>
      <c r="F53" s="14"/>
      <c r="G53" s="322"/>
      <c r="H53" s="57" t="s">
        <v>16</v>
      </c>
      <c r="I53" s="74">
        <v>21</v>
      </c>
      <c r="J53" s="75">
        <f t="shared" si="0"/>
        <v>22</v>
      </c>
      <c r="K53" s="70">
        <f t="shared" si="1"/>
        <v>22</v>
      </c>
      <c r="L53" s="24"/>
      <c r="M53" s="71">
        <v>18.35555555549</v>
      </c>
      <c r="N53" s="71">
        <f t="shared" si="2"/>
        <v>19.229629629560954</v>
      </c>
      <c r="O53" s="71">
        <f t="shared" si="3"/>
        <v>19.229629629560954</v>
      </c>
      <c r="P53" s="31">
        <f t="shared" si="9"/>
        <v>444</v>
      </c>
      <c r="Q53" s="31" t="e">
        <f>3*ROUNDUP(P53*(1+#REF!)/3,0)</f>
        <v>#REF!</v>
      </c>
      <c r="R53" s="31" t="e">
        <f>3*ROUNDUP(Q53*(1+#REF!)/3,0)</f>
        <v>#REF!</v>
      </c>
      <c r="U53">
        <f t="shared" si="4"/>
        <v>4.7619047619047672E-2</v>
      </c>
      <c r="V53">
        <f t="shared" si="5"/>
        <v>0</v>
      </c>
    </row>
    <row r="54" spans="1:22" ht="18" customHeight="1" x14ac:dyDescent="0.25">
      <c r="A54" s="13"/>
      <c r="B54" s="322" t="s">
        <v>82</v>
      </c>
      <c r="C54" s="57" t="s">
        <v>14</v>
      </c>
      <c r="D54" s="202">
        <v>0</v>
      </c>
      <c r="E54" s="202">
        <v>0</v>
      </c>
      <c r="F54" s="14"/>
      <c r="G54" s="322" t="s">
        <v>82</v>
      </c>
      <c r="H54" s="57" t="s">
        <v>14</v>
      </c>
      <c r="I54" s="74">
        <v>68.333333333330003</v>
      </c>
      <c r="J54" s="75">
        <f t="shared" si="0"/>
        <v>68.333333333330003</v>
      </c>
      <c r="K54" s="70">
        <f t="shared" si="1"/>
        <v>68.333333333330003</v>
      </c>
      <c r="L54" s="24"/>
      <c r="M54" s="71">
        <v>70.522222222150006</v>
      </c>
      <c r="N54" s="71">
        <f t="shared" si="2"/>
        <v>70.522222222150006</v>
      </c>
      <c r="O54" s="71">
        <f t="shared" si="3"/>
        <v>70.522222222150006</v>
      </c>
      <c r="P54" s="31">
        <f t="shared" si="9"/>
        <v>4890</v>
      </c>
      <c r="Q54" s="31" t="e">
        <f>3*ROUNDUP(P54*(1+#REF!)/3,0)</f>
        <v>#REF!</v>
      </c>
      <c r="R54" s="31" t="e">
        <f>3*ROUNDUP(Q54*(1+#REF!)/3,0)</f>
        <v>#REF!</v>
      </c>
      <c r="U54">
        <f t="shared" si="4"/>
        <v>0</v>
      </c>
      <c r="V54">
        <f t="shared" si="5"/>
        <v>0</v>
      </c>
    </row>
    <row r="55" spans="1:22" ht="18" customHeight="1" x14ac:dyDescent="0.25">
      <c r="B55" s="322"/>
      <c r="C55" s="57" t="s">
        <v>16</v>
      </c>
      <c r="D55" s="202">
        <v>0</v>
      </c>
      <c r="E55" s="202">
        <v>0</v>
      </c>
      <c r="F55" s="14"/>
      <c r="G55" s="322"/>
      <c r="H55" s="57" t="s">
        <v>16</v>
      </c>
      <c r="I55" s="74">
        <v>7.3333333333299997</v>
      </c>
      <c r="J55" s="75">
        <f t="shared" si="0"/>
        <v>7.3333333333299997</v>
      </c>
      <c r="K55" s="70">
        <f t="shared" si="1"/>
        <v>7.3333333333299997</v>
      </c>
      <c r="L55" s="24"/>
      <c r="M55" s="71">
        <v>7.8</v>
      </c>
      <c r="N55" s="71">
        <f t="shared" si="2"/>
        <v>7.8</v>
      </c>
      <c r="O55" s="71">
        <f t="shared" si="3"/>
        <v>7.8</v>
      </c>
      <c r="P55" s="31">
        <f t="shared" si="9"/>
        <v>66</v>
      </c>
      <c r="Q55" s="31" t="e">
        <f>3*ROUNDUP(P55*(1+#REF!)/3,0)</f>
        <v>#REF!</v>
      </c>
      <c r="R55" s="31" t="e">
        <f>3*ROUNDUP(Q55*(1+#REF!)/3,0)</f>
        <v>#REF!</v>
      </c>
      <c r="U55">
        <f t="shared" si="4"/>
        <v>0</v>
      </c>
      <c r="V55">
        <f t="shared" si="5"/>
        <v>0</v>
      </c>
    </row>
    <row r="56" spans="1:22" ht="18" customHeight="1" x14ac:dyDescent="0.25">
      <c r="A56" s="13"/>
      <c r="B56" s="322" t="s">
        <v>86</v>
      </c>
      <c r="C56" s="57" t="s">
        <v>14</v>
      </c>
      <c r="D56" s="202">
        <v>0</v>
      </c>
      <c r="E56" s="202">
        <v>0</v>
      </c>
      <c r="F56" s="14"/>
      <c r="G56" s="322" t="s">
        <v>86</v>
      </c>
      <c r="H56" s="57" t="s">
        <v>14</v>
      </c>
      <c r="I56" s="74">
        <v>244.66666666667001</v>
      </c>
      <c r="J56" s="75">
        <f t="shared" si="0"/>
        <v>244.66666666667001</v>
      </c>
      <c r="K56" s="70">
        <f t="shared" si="1"/>
        <v>244.66666666667001</v>
      </c>
      <c r="L56" s="24"/>
      <c r="M56" s="71">
        <v>404.66666666620802</v>
      </c>
      <c r="N56" s="71">
        <f t="shared" si="2"/>
        <v>404.66666666620802</v>
      </c>
      <c r="O56" s="71">
        <f t="shared" si="3"/>
        <v>404.66666666620802</v>
      </c>
      <c r="P56" s="31">
        <f t="shared" si="9"/>
        <v>99414</v>
      </c>
      <c r="Q56" s="31" t="e">
        <f>3*ROUNDUP(P56*(1+#REF!)/3,0)</f>
        <v>#REF!</v>
      </c>
      <c r="R56" s="31" t="e">
        <f>3*ROUNDUP(Q56*(1+#REF!)/3,0)</f>
        <v>#REF!</v>
      </c>
      <c r="U56">
        <f t="shared" si="4"/>
        <v>0</v>
      </c>
      <c r="V56">
        <f t="shared" si="5"/>
        <v>0</v>
      </c>
    </row>
    <row r="57" spans="1:22" ht="18" customHeight="1" x14ac:dyDescent="0.25">
      <c r="A57" s="13"/>
      <c r="B57" s="322"/>
      <c r="C57" s="57" t="s">
        <v>16</v>
      </c>
      <c r="D57" s="202">
        <v>0</v>
      </c>
      <c r="E57" s="202">
        <v>0</v>
      </c>
      <c r="F57" s="14"/>
      <c r="G57" s="322"/>
      <c r="H57" s="57" t="s">
        <v>16</v>
      </c>
      <c r="I57" s="74">
        <v>120</v>
      </c>
      <c r="J57" s="75">
        <f t="shared" si="0"/>
        <v>120</v>
      </c>
      <c r="K57" s="70">
        <f t="shared" si="1"/>
        <v>120</v>
      </c>
      <c r="L57" s="24"/>
      <c r="M57" s="71">
        <v>200.69999999966998</v>
      </c>
      <c r="N57" s="71">
        <f t="shared" si="2"/>
        <v>200.69999999966998</v>
      </c>
      <c r="O57" s="71">
        <f t="shared" si="3"/>
        <v>200.69999999966998</v>
      </c>
      <c r="P57" s="31">
        <f t="shared" si="9"/>
        <v>24285</v>
      </c>
      <c r="Q57" s="31" t="e">
        <f>3*ROUNDUP(P57*(1+#REF!)/3,0)</f>
        <v>#REF!</v>
      </c>
      <c r="R57" s="31" t="e">
        <f>3*ROUNDUP(Q57*(1+#REF!)/3,0)</f>
        <v>#REF!</v>
      </c>
      <c r="U57">
        <f t="shared" si="4"/>
        <v>0</v>
      </c>
      <c r="V57">
        <f t="shared" si="5"/>
        <v>0</v>
      </c>
    </row>
    <row r="58" spans="1:22" ht="18" customHeight="1" x14ac:dyDescent="0.25">
      <c r="B58" s="322" t="s">
        <v>89</v>
      </c>
      <c r="C58" s="57" t="s">
        <v>14</v>
      </c>
      <c r="D58" s="202">
        <v>0</v>
      </c>
      <c r="E58" s="202">
        <v>0</v>
      </c>
      <c r="F58" s="14"/>
      <c r="G58" s="322" t="s">
        <v>89</v>
      </c>
      <c r="H58" s="57" t="s">
        <v>14</v>
      </c>
      <c r="I58" s="74">
        <v>457.66666666666998</v>
      </c>
      <c r="J58" s="75">
        <f t="shared" si="0"/>
        <v>457.66666666666998</v>
      </c>
      <c r="K58" s="70">
        <f t="shared" si="1"/>
        <v>457.66666666666998</v>
      </c>
      <c r="L58" s="24"/>
      <c r="M58" s="71">
        <v>824.05555555197702</v>
      </c>
      <c r="N58" s="71">
        <f t="shared" si="2"/>
        <v>824.05555555197702</v>
      </c>
      <c r="O58" s="71">
        <f t="shared" si="3"/>
        <v>824.05555555197702</v>
      </c>
      <c r="P58" s="31">
        <f t="shared" si="9"/>
        <v>377967</v>
      </c>
      <c r="Q58" s="31" t="e">
        <f>3*ROUNDUP(P58*(1+#REF!)/3,0)</f>
        <v>#REF!</v>
      </c>
      <c r="R58" s="31" t="e">
        <f>3*ROUNDUP(Q58*(1+#REF!)/3,0)</f>
        <v>#REF!</v>
      </c>
      <c r="U58">
        <f t="shared" si="4"/>
        <v>0</v>
      </c>
      <c r="V58">
        <f t="shared" si="5"/>
        <v>0</v>
      </c>
    </row>
    <row r="59" spans="1:22" ht="18" customHeight="1" x14ac:dyDescent="0.25">
      <c r="B59" s="322"/>
      <c r="C59" s="57" t="s">
        <v>16</v>
      </c>
      <c r="D59" s="202">
        <v>0</v>
      </c>
      <c r="E59" s="202">
        <v>0</v>
      </c>
      <c r="F59" s="14"/>
      <c r="G59" s="322"/>
      <c r="H59" s="57" t="s">
        <v>16</v>
      </c>
      <c r="I59" s="74">
        <v>293.33333333333002</v>
      </c>
      <c r="J59" s="75">
        <f t="shared" si="0"/>
        <v>293.33333333333002</v>
      </c>
      <c r="K59" s="70">
        <f t="shared" si="1"/>
        <v>293.33333333333002</v>
      </c>
      <c r="L59" s="24"/>
      <c r="M59" s="71">
        <v>525.56111110907898</v>
      </c>
      <c r="N59" s="71">
        <f t="shared" si="2"/>
        <v>525.56111110907898</v>
      </c>
      <c r="O59" s="71">
        <f t="shared" si="3"/>
        <v>525.56111110907898</v>
      </c>
      <c r="P59" s="31">
        <f t="shared" si="9"/>
        <v>154692</v>
      </c>
      <c r="Q59" s="31" t="e">
        <f>3*ROUNDUP(P59*(1+#REF!)/3,0)</f>
        <v>#REF!</v>
      </c>
      <c r="R59" s="31" t="e">
        <f>3*ROUNDUP(Q59*(1+#REF!)/3,0)</f>
        <v>#REF!</v>
      </c>
      <c r="U59">
        <f t="shared" si="4"/>
        <v>0</v>
      </c>
      <c r="V59">
        <f t="shared" si="5"/>
        <v>0</v>
      </c>
    </row>
    <row r="60" spans="1:22" ht="18" customHeight="1" x14ac:dyDescent="0.25">
      <c r="B60" s="322" t="s">
        <v>93</v>
      </c>
      <c r="C60" s="57" t="s">
        <v>14</v>
      </c>
      <c r="D60" s="202">
        <v>0</v>
      </c>
      <c r="E60" s="202">
        <v>0</v>
      </c>
      <c r="F60" s="14"/>
      <c r="G60" s="322" t="s">
        <v>93</v>
      </c>
      <c r="H60" s="57" t="s">
        <v>14</v>
      </c>
      <c r="I60" s="74">
        <v>49.333333333330003</v>
      </c>
      <c r="J60" s="75">
        <f t="shared" si="0"/>
        <v>49.333333333330003</v>
      </c>
      <c r="K60" s="70">
        <f t="shared" si="1"/>
        <v>49.333333333330003</v>
      </c>
      <c r="L60" s="24"/>
      <c r="M60" s="71">
        <v>122.71111111027999</v>
      </c>
      <c r="N60" s="71">
        <f t="shared" si="2"/>
        <v>122.71111111027999</v>
      </c>
      <c r="O60" s="71">
        <f t="shared" si="3"/>
        <v>122.71111111027999</v>
      </c>
      <c r="P60" s="31">
        <f t="shared" si="9"/>
        <v>6177</v>
      </c>
      <c r="Q60" s="31" t="e">
        <f>3*ROUNDUP(P60*(1+#REF!)/3,0)</f>
        <v>#REF!</v>
      </c>
      <c r="R60" s="31" t="e">
        <f>3*ROUNDUP(Q60*(1+#REF!)/3,0)</f>
        <v>#REF!</v>
      </c>
      <c r="U60">
        <f t="shared" si="4"/>
        <v>0</v>
      </c>
      <c r="V60">
        <f t="shared" si="5"/>
        <v>0</v>
      </c>
    </row>
    <row r="61" spans="1:22" ht="18" customHeight="1" x14ac:dyDescent="0.25">
      <c r="B61" s="322"/>
      <c r="C61" s="57" t="s">
        <v>16</v>
      </c>
      <c r="D61" s="202">
        <v>0</v>
      </c>
      <c r="E61" s="202">
        <v>0</v>
      </c>
      <c r="F61" s="14"/>
      <c r="G61" s="322"/>
      <c r="H61" s="57" t="s">
        <v>16</v>
      </c>
      <c r="I61" s="74">
        <v>7</v>
      </c>
      <c r="J61" s="75">
        <f t="shared" si="0"/>
        <v>7</v>
      </c>
      <c r="K61" s="70">
        <f t="shared" si="1"/>
        <v>7</v>
      </c>
      <c r="L61" s="24"/>
      <c r="M61" s="71">
        <v>17.87777777762</v>
      </c>
      <c r="N61" s="71">
        <f t="shared" si="2"/>
        <v>17.87777777762</v>
      </c>
      <c r="O61" s="71">
        <f t="shared" si="3"/>
        <v>17.87777777762</v>
      </c>
      <c r="P61" s="31">
        <f t="shared" si="9"/>
        <v>144</v>
      </c>
      <c r="Q61" s="31" t="e">
        <f>3*ROUNDUP(P61*(1+#REF!)/3,0)</f>
        <v>#REF!</v>
      </c>
      <c r="R61" s="31" t="e">
        <f>3*ROUNDUP(Q61*(1+#REF!)/3,0)</f>
        <v>#REF!</v>
      </c>
      <c r="U61">
        <f t="shared" si="4"/>
        <v>0</v>
      </c>
      <c r="V61">
        <f t="shared" si="5"/>
        <v>0</v>
      </c>
    </row>
    <row r="62" spans="1:22" ht="18" customHeight="1" x14ac:dyDescent="0.25">
      <c r="A62" s="13"/>
      <c r="B62" s="322" t="s">
        <v>92</v>
      </c>
      <c r="C62" s="57" t="s">
        <v>14</v>
      </c>
      <c r="D62" s="202">
        <v>0</v>
      </c>
      <c r="E62" s="202">
        <v>0</v>
      </c>
      <c r="F62" s="14"/>
      <c r="G62" s="322" t="s">
        <v>92</v>
      </c>
      <c r="H62" s="57" t="s">
        <v>14</v>
      </c>
      <c r="I62" s="74">
        <v>55</v>
      </c>
      <c r="J62" s="75">
        <f t="shared" si="0"/>
        <v>55</v>
      </c>
      <c r="K62" s="70">
        <f t="shared" si="1"/>
        <v>55</v>
      </c>
      <c r="L62" s="24"/>
      <c r="M62" s="71">
        <v>125.75555555539002</v>
      </c>
      <c r="N62" s="71">
        <f t="shared" si="2"/>
        <v>125.75555555539002</v>
      </c>
      <c r="O62" s="71">
        <f t="shared" si="3"/>
        <v>125.75555555539002</v>
      </c>
      <c r="P62" s="31">
        <f t="shared" si="9"/>
        <v>7044</v>
      </c>
      <c r="Q62" s="31" t="e">
        <f>3*ROUNDUP(P62*(1+#REF!)/3,0)</f>
        <v>#REF!</v>
      </c>
      <c r="R62" s="31" t="e">
        <f>3*ROUNDUP(Q62*(1+#REF!)/3,0)</f>
        <v>#REF!</v>
      </c>
      <c r="U62">
        <f t="shared" si="4"/>
        <v>0</v>
      </c>
      <c r="V62">
        <f t="shared" si="5"/>
        <v>0</v>
      </c>
    </row>
    <row r="63" spans="1:22" ht="18" customHeight="1" x14ac:dyDescent="0.25">
      <c r="A63" s="13"/>
      <c r="B63" s="322"/>
      <c r="C63" s="57" t="s">
        <v>16</v>
      </c>
      <c r="D63" s="202">
        <v>0</v>
      </c>
      <c r="E63" s="202">
        <v>0</v>
      </c>
      <c r="F63" s="14"/>
      <c r="G63" s="322"/>
      <c r="H63" s="57" t="s">
        <v>16</v>
      </c>
      <c r="I63" s="74">
        <v>7</v>
      </c>
      <c r="J63" s="75">
        <f t="shared" si="0"/>
        <v>7</v>
      </c>
      <c r="K63" s="70">
        <f t="shared" si="1"/>
        <v>7</v>
      </c>
      <c r="L63" s="24"/>
      <c r="M63" s="71">
        <v>16.022222222179998</v>
      </c>
      <c r="N63" s="71">
        <f t="shared" si="2"/>
        <v>16.022222222179998</v>
      </c>
      <c r="O63" s="71">
        <f t="shared" si="3"/>
        <v>16.022222222179998</v>
      </c>
      <c r="P63" s="31">
        <f t="shared" si="9"/>
        <v>129</v>
      </c>
      <c r="Q63" s="31" t="e">
        <f>3*ROUNDUP(P63*(1+#REF!)/3,0)</f>
        <v>#REF!</v>
      </c>
      <c r="R63" s="31" t="e">
        <f>3*ROUNDUP(Q63*(1+#REF!)/3,0)</f>
        <v>#REF!</v>
      </c>
      <c r="U63">
        <f t="shared" si="4"/>
        <v>0</v>
      </c>
      <c r="V63">
        <f t="shared" si="5"/>
        <v>0</v>
      </c>
    </row>
    <row r="64" spans="1:22" ht="18" customHeight="1" x14ac:dyDescent="0.25">
      <c r="A64" s="13"/>
      <c r="B64" s="322" t="s">
        <v>95</v>
      </c>
      <c r="C64" s="57" t="s">
        <v>14</v>
      </c>
      <c r="D64" s="202">
        <v>0</v>
      </c>
      <c r="E64" s="202">
        <v>0</v>
      </c>
      <c r="F64" s="14"/>
      <c r="G64" s="322" t="s">
        <v>95</v>
      </c>
      <c r="H64" s="57" t="s">
        <v>14</v>
      </c>
      <c r="I64" s="74">
        <v>59.333333333330003</v>
      </c>
      <c r="J64" s="75">
        <f t="shared" si="0"/>
        <v>59.333333333330003</v>
      </c>
      <c r="K64" s="70">
        <f t="shared" si="1"/>
        <v>59.333333333330003</v>
      </c>
      <c r="L64" s="24"/>
      <c r="M64" s="71">
        <v>133.39999999525</v>
      </c>
      <c r="N64" s="71">
        <f t="shared" si="2"/>
        <v>133.39999999525</v>
      </c>
      <c r="O64" s="71">
        <f t="shared" si="3"/>
        <v>133.39999999525</v>
      </c>
      <c r="P64" s="31">
        <f t="shared" si="9"/>
        <v>8049</v>
      </c>
      <c r="Q64" s="31" t="e">
        <f>3*ROUNDUP(P64*(1+#REF!)/3,0)</f>
        <v>#REF!</v>
      </c>
      <c r="R64" s="31" t="e">
        <f>3*ROUNDUP(Q64*(1+#REF!)/3,0)</f>
        <v>#REF!</v>
      </c>
      <c r="U64">
        <f t="shared" si="4"/>
        <v>0</v>
      </c>
      <c r="V64">
        <f t="shared" si="5"/>
        <v>0</v>
      </c>
    </row>
    <row r="65" spans="1:2505" ht="18" customHeight="1" x14ac:dyDescent="0.25">
      <c r="A65" s="13"/>
      <c r="B65" s="322"/>
      <c r="C65" s="57" t="s">
        <v>16</v>
      </c>
      <c r="D65" s="202">
        <v>0</v>
      </c>
      <c r="E65" s="202">
        <v>0</v>
      </c>
      <c r="F65" s="14"/>
      <c r="G65" s="322"/>
      <c r="H65" s="57" t="s">
        <v>16</v>
      </c>
      <c r="I65" s="74">
        <v>3</v>
      </c>
      <c r="J65" s="75">
        <f t="shared" si="0"/>
        <v>3</v>
      </c>
      <c r="K65" s="70">
        <f t="shared" si="1"/>
        <v>3</v>
      </c>
      <c r="L65" s="24"/>
      <c r="M65" s="71">
        <v>7.3666666663799996</v>
      </c>
      <c r="N65" s="71">
        <f t="shared" si="2"/>
        <v>7.3666666663799996</v>
      </c>
      <c r="O65" s="71">
        <f t="shared" si="3"/>
        <v>7.3666666663799996</v>
      </c>
      <c r="P65" s="31">
        <f t="shared" si="9"/>
        <v>30</v>
      </c>
      <c r="Q65" s="31" t="e">
        <f>3*ROUNDUP(P65*(1+#REF!)/3,0)</f>
        <v>#REF!</v>
      </c>
      <c r="R65" s="31" t="e">
        <f>3*ROUNDUP(Q65*(1+#REF!)/3,0)</f>
        <v>#REF!</v>
      </c>
      <c r="U65">
        <f t="shared" si="4"/>
        <v>0</v>
      </c>
      <c r="V65">
        <f t="shared" si="5"/>
        <v>0</v>
      </c>
    </row>
    <row r="66" spans="1:2505" ht="18" customHeight="1" x14ac:dyDescent="0.25">
      <c r="A66" s="13"/>
      <c r="B66" s="322" t="s">
        <v>97</v>
      </c>
      <c r="C66" s="57" t="s">
        <v>14</v>
      </c>
      <c r="D66" s="202">
        <v>0</v>
      </c>
      <c r="E66" s="202">
        <v>0</v>
      </c>
      <c r="F66" s="14"/>
      <c r="G66" s="322" t="s">
        <v>97</v>
      </c>
      <c r="H66" s="57" t="s">
        <v>14</v>
      </c>
      <c r="I66" s="74">
        <v>55.333333333330003</v>
      </c>
      <c r="J66" s="75">
        <f t="shared" si="0"/>
        <v>55.333333333330003</v>
      </c>
      <c r="K66" s="70">
        <f t="shared" si="1"/>
        <v>55.333333333330003</v>
      </c>
      <c r="L66" s="24"/>
      <c r="M66" s="71">
        <v>106.36666666329999</v>
      </c>
      <c r="N66" s="71">
        <f t="shared" si="2"/>
        <v>106.36666666329999</v>
      </c>
      <c r="O66" s="71">
        <f t="shared" si="3"/>
        <v>106.36666666329999</v>
      </c>
      <c r="P66" s="31">
        <f t="shared" si="9"/>
        <v>5994</v>
      </c>
      <c r="Q66" s="31" t="e">
        <f>3*ROUNDUP(P66*(1+#REF!)/3,0)</f>
        <v>#REF!</v>
      </c>
      <c r="R66" s="31" t="e">
        <f>3*ROUNDUP(Q66*(1+#REF!)/3,0)</f>
        <v>#REF!</v>
      </c>
      <c r="U66">
        <f t="shared" si="4"/>
        <v>0</v>
      </c>
      <c r="V66">
        <f t="shared" si="5"/>
        <v>0</v>
      </c>
    </row>
    <row r="67" spans="1:2505" ht="18" customHeight="1" x14ac:dyDescent="0.25">
      <c r="A67" s="13"/>
      <c r="B67" s="322"/>
      <c r="C67" s="57" t="s">
        <v>16</v>
      </c>
      <c r="D67" s="202">
        <v>0</v>
      </c>
      <c r="E67" s="202">
        <v>0</v>
      </c>
      <c r="F67" s="14"/>
      <c r="G67" s="322"/>
      <c r="H67" s="57" t="s">
        <v>16</v>
      </c>
      <c r="I67" s="74">
        <v>7</v>
      </c>
      <c r="J67" s="75">
        <f t="shared" si="0"/>
        <v>7</v>
      </c>
      <c r="K67" s="70">
        <f t="shared" si="1"/>
        <v>7</v>
      </c>
      <c r="L67" s="24"/>
      <c r="M67" s="71">
        <v>12.59999999956</v>
      </c>
      <c r="N67" s="71">
        <f t="shared" si="2"/>
        <v>12.59999999956</v>
      </c>
      <c r="O67" s="71">
        <f t="shared" si="3"/>
        <v>12.59999999956</v>
      </c>
      <c r="P67" s="31">
        <f t="shared" si="9"/>
        <v>102</v>
      </c>
      <c r="Q67" s="31" t="e">
        <f>3*ROUNDUP(P67*(1+#REF!)/3,0)</f>
        <v>#REF!</v>
      </c>
      <c r="R67" s="31" t="e">
        <f>3*ROUNDUP(Q67*(1+#REF!)/3,0)</f>
        <v>#REF!</v>
      </c>
      <c r="U67">
        <f t="shared" si="4"/>
        <v>0</v>
      </c>
      <c r="V67">
        <f t="shared" si="5"/>
        <v>0</v>
      </c>
    </row>
    <row r="68" spans="1:2505" ht="18" customHeight="1" x14ac:dyDescent="0.25">
      <c r="B68" s="322" t="s">
        <v>100</v>
      </c>
      <c r="C68" s="57" t="s">
        <v>14</v>
      </c>
      <c r="D68" s="202">
        <v>0</v>
      </c>
      <c r="E68" s="202">
        <v>0</v>
      </c>
      <c r="F68" s="14"/>
      <c r="G68" s="322" t="s">
        <v>100</v>
      </c>
      <c r="H68" s="57" t="s">
        <v>14</v>
      </c>
      <c r="I68" s="74">
        <v>8</v>
      </c>
      <c r="J68" s="75">
        <f t="shared" si="0"/>
        <v>8</v>
      </c>
      <c r="K68" s="70">
        <f t="shared" si="1"/>
        <v>8</v>
      </c>
      <c r="L68" s="24"/>
      <c r="M68" s="71">
        <v>9.4611111109999992</v>
      </c>
      <c r="N68" s="71">
        <f t="shared" si="2"/>
        <v>9.4611111109999992</v>
      </c>
      <c r="O68" s="71">
        <f t="shared" si="3"/>
        <v>9.4611111109999992</v>
      </c>
      <c r="P68" s="31">
        <f t="shared" si="9"/>
        <v>87</v>
      </c>
      <c r="Q68" s="31" t="e">
        <f>3*ROUNDUP(P68*(1+#REF!)/3,0)</f>
        <v>#REF!</v>
      </c>
      <c r="R68" s="31" t="e">
        <f>3*ROUNDUP(Q68*(1+#REF!)/3,0)</f>
        <v>#REF!</v>
      </c>
      <c r="U68">
        <f t="shared" si="4"/>
        <v>0</v>
      </c>
      <c r="V68">
        <f t="shared" si="5"/>
        <v>0</v>
      </c>
    </row>
    <row r="69" spans="1:2505" ht="18" customHeight="1" x14ac:dyDescent="0.25">
      <c r="B69" s="322"/>
      <c r="C69" s="57" t="s">
        <v>16</v>
      </c>
      <c r="D69" s="202">
        <v>0</v>
      </c>
      <c r="E69" s="202">
        <v>0</v>
      </c>
      <c r="F69" s="14"/>
      <c r="G69" s="322"/>
      <c r="H69" s="57" t="s">
        <v>16</v>
      </c>
      <c r="I69" s="74">
        <v>16</v>
      </c>
      <c r="J69" s="75">
        <f t="shared" si="0"/>
        <v>16</v>
      </c>
      <c r="K69" s="70">
        <f t="shared" si="1"/>
        <v>16</v>
      </c>
      <c r="L69" s="24"/>
      <c r="M69" s="71">
        <v>17.027777777699999</v>
      </c>
      <c r="N69" s="71">
        <f t="shared" si="2"/>
        <v>17.027777777699999</v>
      </c>
      <c r="O69" s="71">
        <f t="shared" si="3"/>
        <v>17.027777777699999</v>
      </c>
      <c r="P69" s="31">
        <f t="shared" si="9"/>
        <v>291</v>
      </c>
      <c r="Q69" s="31" t="e">
        <f>3*ROUNDUP(P69*(1+#REF!)/3,0)</f>
        <v>#REF!</v>
      </c>
      <c r="R69" s="31" t="e">
        <f>3*ROUNDUP(Q69*(1+#REF!)/3,0)</f>
        <v>#REF!</v>
      </c>
      <c r="U69">
        <f t="shared" si="4"/>
        <v>0</v>
      </c>
      <c r="V69">
        <f t="shared" si="5"/>
        <v>0</v>
      </c>
    </row>
    <row r="70" spans="1:2505" ht="18" customHeight="1" x14ac:dyDescent="0.25">
      <c r="A70" s="13"/>
      <c r="B70" s="322" t="s">
        <v>102</v>
      </c>
      <c r="C70" s="57" t="s">
        <v>14</v>
      </c>
      <c r="D70" s="202">
        <v>0</v>
      </c>
      <c r="E70" s="202">
        <v>0</v>
      </c>
      <c r="F70" s="14"/>
      <c r="G70" s="322" t="s">
        <v>102</v>
      </c>
      <c r="H70" s="57" t="s">
        <v>14</v>
      </c>
      <c r="I70" s="74">
        <v>9</v>
      </c>
      <c r="J70" s="75">
        <f t="shared" si="0"/>
        <v>9</v>
      </c>
      <c r="K70" s="70">
        <f t="shared" si="1"/>
        <v>9</v>
      </c>
      <c r="L70" s="24"/>
      <c r="M70" s="71">
        <v>12.76666666645</v>
      </c>
      <c r="N70" s="71">
        <f t="shared" si="2"/>
        <v>12.76666666645</v>
      </c>
      <c r="O70" s="71">
        <f t="shared" si="3"/>
        <v>12.76666666645</v>
      </c>
      <c r="P70" s="31">
        <f t="shared" si="9"/>
        <v>129</v>
      </c>
      <c r="Q70" s="31" t="e">
        <f>3*ROUNDUP(P70*(1+#REF!)/3,0)</f>
        <v>#REF!</v>
      </c>
      <c r="R70" s="31" t="e">
        <f>3*ROUNDUP(Q70*(1+#REF!)/3,0)</f>
        <v>#REF!</v>
      </c>
      <c r="U70">
        <f t="shared" si="4"/>
        <v>0</v>
      </c>
      <c r="V70">
        <f t="shared" si="5"/>
        <v>0</v>
      </c>
    </row>
    <row r="71" spans="1:2505" ht="18" customHeight="1" x14ac:dyDescent="0.25">
      <c r="A71" s="13"/>
      <c r="B71" s="322"/>
      <c r="C71" s="57" t="s">
        <v>16</v>
      </c>
      <c r="D71" s="202">
        <v>0</v>
      </c>
      <c r="E71" s="202">
        <v>0</v>
      </c>
      <c r="F71" s="14"/>
      <c r="G71" s="322"/>
      <c r="H71" s="57" t="s">
        <v>16</v>
      </c>
      <c r="I71" s="74">
        <v>18.66666666667</v>
      </c>
      <c r="J71" s="75">
        <f t="shared" si="0"/>
        <v>18.66666666667</v>
      </c>
      <c r="K71" s="70">
        <f t="shared" si="1"/>
        <v>18.66666666667</v>
      </c>
      <c r="L71" s="24"/>
      <c r="M71" s="71">
        <v>23.999999999650001</v>
      </c>
      <c r="N71" s="71">
        <f t="shared" si="2"/>
        <v>23.999999999650001</v>
      </c>
      <c r="O71" s="71">
        <f t="shared" si="3"/>
        <v>23.999999999650001</v>
      </c>
      <c r="P71" s="31">
        <f t="shared" si="9"/>
        <v>474</v>
      </c>
      <c r="Q71" s="31" t="e">
        <f>3*ROUNDUP(P71*(1+#REF!)/3,0)</f>
        <v>#REF!</v>
      </c>
      <c r="R71" s="31" t="e">
        <f>3*ROUNDUP(Q71*(1+#REF!)/3,0)</f>
        <v>#REF!</v>
      </c>
      <c r="U71">
        <f t="shared" si="4"/>
        <v>0</v>
      </c>
      <c r="V71">
        <f t="shared" si="5"/>
        <v>0</v>
      </c>
    </row>
    <row r="72" spans="1:2505" ht="18" customHeight="1" x14ac:dyDescent="0.25">
      <c r="A72" s="13"/>
      <c r="B72" s="322" t="s">
        <v>104</v>
      </c>
      <c r="C72" s="57" t="s">
        <v>14</v>
      </c>
      <c r="D72" s="202">
        <v>0</v>
      </c>
      <c r="E72" s="202">
        <v>0</v>
      </c>
      <c r="F72" s="14"/>
      <c r="G72" s="322" t="s">
        <v>104</v>
      </c>
      <c r="H72" s="57" t="s">
        <v>14</v>
      </c>
      <c r="I72" s="74">
        <v>6</v>
      </c>
      <c r="J72" s="75">
        <f t="shared" si="0"/>
        <v>6</v>
      </c>
      <c r="K72" s="70">
        <f t="shared" si="1"/>
        <v>6</v>
      </c>
      <c r="L72" s="24"/>
      <c r="M72" s="71">
        <v>9.6666666665999994</v>
      </c>
      <c r="N72" s="71">
        <f t="shared" si="2"/>
        <v>9.6666666665999994</v>
      </c>
      <c r="O72" s="71">
        <f t="shared" si="3"/>
        <v>9.6666666665999994</v>
      </c>
      <c r="P72" s="31">
        <f t="shared" si="9"/>
        <v>69</v>
      </c>
      <c r="Q72" s="31" t="e">
        <f>3*ROUNDUP(P72*(1+#REF!)/3,0)</f>
        <v>#REF!</v>
      </c>
      <c r="R72" s="31" t="e">
        <f>3*ROUNDUP(Q72*(1+#REF!)/3,0)</f>
        <v>#REF!</v>
      </c>
      <c r="U72">
        <f t="shared" si="4"/>
        <v>0</v>
      </c>
      <c r="V72">
        <f t="shared" si="5"/>
        <v>0</v>
      </c>
    </row>
    <row r="73" spans="1:2505" ht="18" customHeight="1" x14ac:dyDescent="0.25">
      <c r="A73" s="13"/>
      <c r="B73" s="322"/>
      <c r="C73" s="57" t="s">
        <v>16</v>
      </c>
      <c r="D73" s="202">
        <v>0</v>
      </c>
      <c r="E73" s="202">
        <v>0</v>
      </c>
      <c r="F73" s="14"/>
      <c r="G73" s="322"/>
      <c r="H73" s="57" t="s">
        <v>16</v>
      </c>
      <c r="I73" s="74">
        <v>2</v>
      </c>
      <c r="J73" s="75">
        <f t="shared" ref="J73:J75" si="10">+I73+D73</f>
        <v>2</v>
      </c>
      <c r="K73" s="70">
        <f t="shared" ref="K73:K113" si="11">J73+E73</f>
        <v>2</v>
      </c>
      <c r="L73" s="24"/>
      <c r="M73" s="71">
        <v>3</v>
      </c>
      <c r="N73" s="71">
        <f t="shared" ref="N73:N75" si="12">+(J73/I73)*M73</f>
        <v>3</v>
      </c>
      <c r="O73" s="71">
        <f t="shared" ref="O73:O75" si="13">+(K73/J73)*N73</f>
        <v>3</v>
      </c>
      <c r="P73" s="31">
        <f t="shared" si="9"/>
        <v>9</v>
      </c>
      <c r="Q73" s="31" t="e">
        <f>3*ROUNDUP(P73*(1+#REF!)/3,0)</f>
        <v>#REF!</v>
      </c>
      <c r="R73" s="31" t="e">
        <f>3*ROUNDUP(Q73*(1+#REF!)/3,0)</f>
        <v>#REF!</v>
      </c>
      <c r="U73">
        <f t="shared" ref="U73:U75" si="14">+J73/I73-1</f>
        <v>0</v>
      </c>
      <c r="V73">
        <f t="shared" ref="V73:V75" si="15">+K73/J73-1</f>
        <v>0</v>
      </c>
    </row>
    <row r="74" spans="1:2505" ht="18" customHeight="1" x14ac:dyDescent="0.25">
      <c r="A74" s="13"/>
      <c r="B74" s="322" t="s">
        <v>106</v>
      </c>
      <c r="C74" s="57" t="s">
        <v>14</v>
      </c>
      <c r="D74" s="202">
        <v>0</v>
      </c>
      <c r="E74" s="202">
        <v>0</v>
      </c>
      <c r="F74" s="14"/>
      <c r="G74" s="322" t="s">
        <v>106</v>
      </c>
      <c r="H74" s="57" t="s">
        <v>14</v>
      </c>
      <c r="I74" s="74">
        <v>2</v>
      </c>
      <c r="J74" s="75">
        <f t="shared" si="10"/>
        <v>2</v>
      </c>
      <c r="K74" s="70">
        <f t="shared" si="11"/>
        <v>2</v>
      </c>
      <c r="L74" s="24"/>
      <c r="M74" s="71">
        <v>2.6999999999200002</v>
      </c>
      <c r="N74" s="71">
        <f t="shared" si="12"/>
        <v>2.6999999999200002</v>
      </c>
      <c r="O74" s="71">
        <f t="shared" si="13"/>
        <v>2.6999999999200002</v>
      </c>
      <c r="P74" s="31">
        <f t="shared" si="9"/>
        <v>9</v>
      </c>
      <c r="Q74" s="31" t="e">
        <f>3*ROUNDUP(P74*(1+#REF!)/3,0)</f>
        <v>#REF!</v>
      </c>
      <c r="R74" s="31" t="e">
        <f>3*ROUNDUP(Q74*(1+#REF!)/3,0)</f>
        <v>#REF!</v>
      </c>
      <c r="U74">
        <f t="shared" si="14"/>
        <v>0</v>
      </c>
      <c r="V74">
        <f t="shared" si="15"/>
        <v>0</v>
      </c>
    </row>
    <row r="75" spans="1:2505" ht="18" customHeight="1" x14ac:dyDescent="0.25">
      <c r="A75" s="13"/>
      <c r="B75" s="322"/>
      <c r="C75" s="57" t="s">
        <v>16</v>
      </c>
      <c r="D75" s="202">
        <v>0</v>
      </c>
      <c r="E75" s="202">
        <v>0</v>
      </c>
      <c r="F75" s="14"/>
      <c r="G75" s="322"/>
      <c r="H75" s="57" t="s">
        <v>16</v>
      </c>
      <c r="I75" s="74">
        <v>9.6666666666700003</v>
      </c>
      <c r="J75" s="75">
        <f t="shared" si="10"/>
        <v>9.6666666666700003</v>
      </c>
      <c r="K75" s="70">
        <f t="shared" si="11"/>
        <v>9.6666666666700003</v>
      </c>
      <c r="L75" s="24"/>
      <c r="M75" s="71">
        <v>15.5666666665</v>
      </c>
      <c r="N75" s="71">
        <f t="shared" si="12"/>
        <v>15.5666666665</v>
      </c>
      <c r="O75" s="71">
        <f t="shared" si="13"/>
        <v>15.5666666665</v>
      </c>
      <c r="P75" s="31">
        <f t="shared" si="9"/>
        <v>168</v>
      </c>
      <c r="Q75" s="31" t="e">
        <f>3*ROUNDUP(P75*(1+#REF!)/3,0)</f>
        <v>#REF!</v>
      </c>
      <c r="R75" s="31" t="e">
        <f>3*ROUNDUP(Q75*(1+#REF!)/3,0)</f>
        <v>#REF!</v>
      </c>
      <c r="U75">
        <f t="shared" si="14"/>
        <v>0</v>
      </c>
      <c r="V75">
        <f t="shared" si="15"/>
        <v>0</v>
      </c>
    </row>
    <row r="76" spans="1:2505" ht="18" customHeight="1" x14ac:dyDescent="0.3">
      <c r="A76" s="13"/>
      <c r="B76" s="333" t="s">
        <v>192</v>
      </c>
      <c r="C76" s="333"/>
      <c r="D76" s="81"/>
      <c r="E76" s="81"/>
      <c r="F76" s="14"/>
      <c r="G76" s="333" t="s">
        <v>192</v>
      </c>
      <c r="H76" s="333"/>
      <c r="I76" s="73"/>
      <c r="J76" s="73"/>
      <c r="K76" s="24"/>
      <c r="L76" s="24"/>
    </row>
    <row r="77" spans="1:2505" s="28" customFormat="1" ht="18" customHeight="1" x14ac:dyDescent="0.25">
      <c r="A77" s="13"/>
      <c r="B77" s="322" t="s">
        <v>12</v>
      </c>
      <c r="C77" s="57" t="s">
        <v>14</v>
      </c>
      <c r="D77" s="79">
        <v>299</v>
      </c>
      <c r="E77" s="80">
        <v>322</v>
      </c>
      <c r="F77" s="13"/>
      <c r="G77" s="322" t="s">
        <v>12</v>
      </c>
      <c r="H77" s="57" t="s">
        <v>14</v>
      </c>
      <c r="I77" s="74">
        <v>3732.190474</v>
      </c>
      <c r="J77" s="75">
        <f>+I77+D77</f>
        <v>4031.190474</v>
      </c>
      <c r="K77" s="75">
        <f t="shared" si="11"/>
        <v>4353.190474</v>
      </c>
      <c r="L77"/>
      <c r="M77" s="75">
        <v>3482.4478177384603</v>
      </c>
      <c r="N77" s="71">
        <f t="shared" ref="N77:N94" si="16">+(J77/I77)*M77</f>
        <v>3761.4399819266482</v>
      </c>
      <c r="O77" s="71">
        <f t="shared" ref="O77:O94" si="17">+(K77/J77)*N77</f>
        <v>4061.8930818216204</v>
      </c>
      <c r="P77" s="32">
        <f t="shared" ref="P77:R88" si="18">+P8</f>
        <v>355501725</v>
      </c>
      <c r="Q77" s="32" t="e">
        <f t="shared" si="18"/>
        <v>#REF!</v>
      </c>
      <c r="R77" s="32" t="e">
        <f t="shared" si="18"/>
        <v>#REF!</v>
      </c>
      <c r="S77"/>
      <c r="T77"/>
      <c r="U77">
        <f t="shared" ref="U77:U94" si="19">+J77/I77-1</f>
        <v>8.0113810397127061E-2</v>
      </c>
      <c r="V77">
        <f t="shared" ref="V77:V94" si="20">+K77/J77-1</f>
        <v>7.9877148469368109E-2</v>
      </c>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row>
    <row r="78" spans="1:2505" s="28" customFormat="1" ht="18" customHeight="1" x14ac:dyDescent="0.25">
      <c r="A78" s="13"/>
      <c r="B78" s="322"/>
      <c r="C78" s="57" t="s">
        <v>16</v>
      </c>
      <c r="D78" s="79">
        <v>30</v>
      </c>
      <c r="E78" s="80">
        <v>32</v>
      </c>
      <c r="F78" s="13"/>
      <c r="G78" s="322"/>
      <c r="H78" s="57" t="s">
        <v>16</v>
      </c>
      <c r="I78" s="74">
        <v>373.32917400000002</v>
      </c>
      <c r="J78" s="75">
        <f t="shared" ref="J78:J94" si="21">+I78+D78</f>
        <v>403.32917400000002</v>
      </c>
      <c r="K78" s="75">
        <f t="shared" si="11"/>
        <v>435.32917400000002</v>
      </c>
      <c r="L78"/>
      <c r="M78" s="75">
        <v>370.27010177312911</v>
      </c>
      <c r="N78" s="71">
        <f t="shared" si="16"/>
        <v>400.02428073047429</v>
      </c>
      <c r="O78" s="71">
        <f t="shared" si="17"/>
        <v>431.76207161830922</v>
      </c>
      <c r="P78" s="32">
        <f t="shared" si="18"/>
        <v>76779219</v>
      </c>
      <c r="Q78" s="32" t="e">
        <f t="shared" si="18"/>
        <v>#REF!</v>
      </c>
      <c r="R78" s="32" t="e">
        <f t="shared" si="18"/>
        <v>#REF!</v>
      </c>
      <c r="S78" s="30"/>
      <c r="T78"/>
      <c r="U78">
        <f t="shared" si="19"/>
        <v>8.0358038131785436E-2</v>
      </c>
      <c r="V78">
        <f t="shared" si="20"/>
        <v>7.9339661157266095E-2</v>
      </c>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c r="CRE78"/>
      <c r="CRF78"/>
      <c r="CRG78"/>
      <c r="CRH78"/>
      <c r="CRI78"/>
    </row>
    <row r="79" spans="1:2505" s="28" customFormat="1" ht="18" customHeight="1" x14ac:dyDescent="0.25">
      <c r="A79" s="13"/>
      <c r="B79" s="334" t="s">
        <v>18</v>
      </c>
      <c r="C79" s="57" t="s">
        <v>14</v>
      </c>
      <c r="D79" s="80">
        <v>16</v>
      </c>
      <c r="E79" s="80">
        <v>17</v>
      </c>
      <c r="F79" s="13"/>
      <c r="G79" s="334" t="s">
        <v>18</v>
      </c>
      <c r="H79" s="57" t="s">
        <v>14</v>
      </c>
      <c r="I79" s="75">
        <v>198.59496866666299</v>
      </c>
      <c r="J79" s="75">
        <f t="shared" si="21"/>
        <v>214.59496866666299</v>
      </c>
      <c r="K79" s="75">
        <f t="shared" si="11"/>
        <v>231.59496866666299</v>
      </c>
      <c r="L79"/>
      <c r="M79" s="75">
        <v>158.06837986482498</v>
      </c>
      <c r="N79" s="71">
        <f t="shared" si="16"/>
        <v>170.80331516966757</v>
      </c>
      <c r="O79" s="71">
        <f t="shared" si="17"/>
        <v>184.33418393106285</v>
      </c>
      <c r="P79" s="32">
        <f t="shared" si="18"/>
        <v>355501725</v>
      </c>
      <c r="Q79" s="32" t="e">
        <f t="shared" si="18"/>
        <v>#REF!</v>
      </c>
      <c r="R79" s="32" t="e">
        <f t="shared" si="18"/>
        <v>#REF!</v>
      </c>
      <c r="S79"/>
      <c r="T79"/>
      <c r="U79">
        <f t="shared" si="19"/>
        <v>8.0565988692571588E-2</v>
      </c>
      <c r="V79">
        <f t="shared" si="20"/>
        <v>7.9219005485662741E-2</v>
      </c>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row>
    <row r="80" spans="1:2505" s="28" customFormat="1" ht="18" customHeight="1" x14ac:dyDescent="0.25">
      <c r="A80" s="13"/>
      <c r="B80" s="334"/>
      <c r="C80" s="57" t="s">
        <v>16</v>
      </c>
      <c r="D80" s="80">
        <v>1</v>
      </c>
      <c r="E80" s="80">
        <v>1</v>
      </c>
      <c r="F80" s="13"/>
      <c r="G80" s="334"/>
      <c r="H80" s="57" t="s">
        <v>16</v>
      </c>
      <c r="I80" s="75">
        <v>6.9746846666629949</v>
      </c>
      <c r="J80" s="75">
        <f t="shared" si="21"/>
        <v>7.9746846666629949</v>
      </c>
      <c r="K80" s="75">
        <f t="shared" si="11"/>
        <v>8.9746846666629949</v>
      </c>
      <c r="L80"/>
      <c r="M80" s="75">
        <v>5.8489460887995639</v>
      </c>
      <c r="N80" s="71">
        <f t="shared" si="16"/>
        <v>6.6875425800152692</v>
      </c>
      <c r="O80" s="71">
        <f t="shared" si="17"/>
        <v>7.5261390712309737</v>
      </c>
      <c r="P80" s="32">
        <f t="shared" si="18"/>
        <v>76779219</v>
      </c>
      <c r="Q80" s="32" t="e">
        <f t="shared" si="18"/>
        <v>#REF!</v>
      </c>
      <c r="R80" s="32" t="e">
        <f t="shared" si="18"/>
        <v>#REF!</v>
      </c>
      <c r="S80"/>
      <c r="T80"/>
      <c r="U80">
        <f t="shared" si="19"/>
        <v>0.14337565750889292</v>
      </c>
      <c r="V80">
        <f t="shared" si="20"/>
        <v>0.12539680774844353</v>
      </c>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row>
    <row r="81" spans="1:2505" s="28" customFormat="1" ht="18" customHeight="1" x14ac:dyDescent="0.25">
      <c r="A81" s="13"/>
      <c r="B81" s="322" t="s">
        <v>20</v>
      </c>
      <c r="C81" s="57" t="s">
        <v>14</v>
      </c>
      <c r="D81" s="80">
        <v>2</v>
      </c>
      <c r="E81" s="80">
        <v>2</v>
      </c>
      <c r="F81" s="13"/>
      <c r="G81" s="322" t="s">
        <v>20</v>
      </c>
      <c r="H81" s="57" t="s">
        <v>14</v>
      </c>
      <c r="I81" s="75">
        <v>24.594940666662993</v>
      </c>
      <c r="J81" s="75">
        <f t="shared" si="21"/>
        <v>26.594940666662993</v>
      </c>
      <c r="K81" s="75">
        <f t="shared" si="11"/>
        <v>28.594940666662993</v>
      </c>
      <c r="L81"/>
      <c r="M81" s="75">
        <v>25.439244600187212</v>
      </c>
      <c r="N81" s="71">
        <f t="shared" si="16"/>
        <v>27.507901316620657</v>
      </c>
      <c r="O81" s="71">
        <f t="shared" si="17"/>
        <v>29.576558033054102</v>
      </c>
      <c r="P81" s="32">
        <f t="shared" si="18"/>
        <v>921270</v>
      </c>
      <c r="Q81" s="32" t="e">
        <f t="shared" si="18"/>
        <v>#REF!</v>
      </c>
      <c r="R81" s="32" t="e">
        <f t="shared" si="18"/>
        <v>#REF!</v>
      </c>
      <c r="S81"/>
      <c r="T81"/>
      <c r="U81">
        <f t="shared" si="19"/>
        <v>8.1317537094565351E-2</v>
      </c>
      <c r="V81">
        <f t="shared" si="20"/>
        <v>7.5202273434925138E-2</v>
      </c>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row>
    <row r="82" spans="1:2505" s="28" customFormat="1" ht="18" customHeight="1" x14ac:dyDescent="0.25">
      <c r="A82" s="13"/>
      <c r="B82" s="322"/>
      <c r="C82" s="57" t="s">
        <v>16</v>
      </c>
      <c r="D82" s="80">
        <v>1</v>
      </c>
      <c r="E82" s="80">
        <v>1</v>
      </c>
      <c r="F82" s="13"/>
      <c r="G82" s="322"/>
      <c r="H82" s="57" t="s">
        <v>16</v>
      </c>
      <c r="I82" s="75">
        <v>8.4430393333370048</v>
      </c>
      <c r="J82" s="75">
        <f t="shared" si="21"/>
        <v>9.4430393333370048</v>
      </c>
      <c r="K82" s="75">
        <f t="shared" si="11"/>
        <v>10.443039333337005</v>
      </c>
      <c r="L82"/>
      <c r="M82" s="75">
        <v>8.8223642889427296</v>
      </c>
      <c r="N82" s="71">
        <f t="shared" si="16"/>
        <v>9.867291825180537</v>
      </c>
      <c r="O82" s="71">
        <f t="shared" si="17"/>
        <v>10.912219361418344</v>
      </c>
      <c r="P82" s="32">
        <f t="shared" si="18"/>
        <v>3886017</v>
      </c>
      <c r="Q82" s="32" t="e">
        <f t="shared" si="18"/>
        <v>#REF!</v>
      </c>
      <c r="R82" s="32" t="e">
        <f t="shared" si="18"/>
        <v>#REF!</v>
      </c>
      <c r="S82"/>
      <c r="T82"/>
      <c r="U82">
        <f t="shared" si="19"/>
        <v>0.11844076055071073</v>
      </c>
      <c r="V82">
        <f t="shared" si="20"/>
        <v>0.10589810808789868</v>
      </c>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row>
    <row r="83" spans="1:2505" s="28" customFormat="1" ht="18" customHeight="1" x14ac:dyDescent="0.25">
      <c r="A83" s="13"/>
      <c r="B83" s="322" t="s">
        <v>23</v>
      </c>
      <c r="C83" s="57" t="s">
        <v>14</v>
      </c>
      <c r="D83" s="80">
        <v>10</v>
      </c>
      <c r="E83" s="80">
        <v>11</v>
      </c>
      <c r="F83" s="13"/>
      <c r="G83" s="322" t="s">
        <v>23</v>
      </c>
      <c r="H83" s="57" t="s">
        <v>14</v>
      </c>
      <c r="I83" s="75">
        <v>128.113944666663</v>
      </c>
      <c r="J83" s="75">
        <f t="shared" si="21"/>
        <v>138.113944666663</v>
      </c>
      <c r="K83" s="75">
        <f t="shared" si="11"/>
        <v>149.113944666663</v>
      </c>
      <c r="L83"/>
      <c r="M83" s="75">
        <v>107.83841397866713</v>
      </c>
      <c r="N83" s="71">
        <f t="shared" si="16"/>
        <v>116.25579697778169</v>
      </c>
      <c r="O83" s="71">
        <f t="shared" si="17"/>
        <v>125.51491827680768</v>
      </c>
      <c r="P83" s="32">
        <f t="shared" si="18"/>
        <v>9039</v>
      </c>
      <c r="Q83" s="32" t="e">
        <f t="shared" si="18"/>
        <v>#REF!</v>
      </c>
      <c r="R83" s="32" t="e">
        <f t="shared" si="18"/>
        <v>#REF!</v>
      </c>
      <c r="S83"/>
      <c r="T83"/>
      <c r="U83">
        <f t="shared" si="19"/>
        <v>7.8055515549215082E-2</v>
      </c>
      <c r="V83">
        <f t="shared" si="20"/>
        <v>7.9644383675728125E-2</v>
      </c>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c r="CRE83"/>
      <c r="CRF83"/>
      <c r="CRG83"/>
      <c r="CRH83"/>
      <c r="CRI83"/>
    </row>
    <row r="84" spans="1:2505" s="28" customFormat="1" ht="18" customHeight="1" x14ac:dyDescent="0.25">
      <c r="A84" s="13"/>
      <c r="B84" s="322"/>
      <c r="C84" s="57" t="s">
        <v>16</v>
      </c>
      <c r="D84" s="80">
        <v>0</v>
      </c>
      <c r="E84" s="80">
        <v>0</v>
      </c>
      <c r="F84" s="13"/>
      <c r="G84" s="322"/>
      <c r="H84" s="57" t="s">
        <v>16</v>
      </c>
      <c r="I84" s="75">
        <v>4.4050640000000003</v>
      </c>
      <c r="J84" s="75">
        <f t="shared" si="21"/>
        <v>4.4050640000000003</v>
      </c>
      <c r="K84" s="75">
        <f t="shared" si="11"/>
        <v>4.4050640000000003</v>
      </c>
      <c r="L84"/>
      <c r="M84" s="75">
        <v>4.2582285334030807</v>
      </c>
      <c r="N84" s="71">
        <f t="shared" si="16"/>
        <v>4.2582285334030807</v>
      </c>
      <c r="O84" s="71">
        <f t="shared" si="17"/>
        <v>4.2582285334030807</v>
      </c>
      <c r="P84" s="32">
        <f t="shared" si="18"/>
        <v>2745</v>
      </c>
      <c r="Q84" s="32" t="e">
        <f t="shared" si="18"/>
        <v>#REF!</v>
      </c>
      <c r="R84" s="32" t="e">
        <f t="shared" si="18"/>
        <v>#REF!</v>
      </c>
      <c r="S84"/>
      <c r="T84"/>
      <c r="U84">
        <f t="shared" si="19"/>
        <v>0</v>
      </c>
      <c r="V84">
        <f t="shared" si="20"/>
        <v>0</v>
      </c>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c r="CRE84"/>
      <c r="CRF84"/>
      <c r="CRG84"/>
      <c r="CRH84"/>
      <c r="CRI84"/>
    </row>
    <row r="85" spans="1:2505" s="28" customFormat="1" ht="18" customHeight="1" x14ac:dyDescent="0.25">
      <c r="A85" s="13"/>
      <c r="B85" s="322" t="s">
        <v>26</v>
      </c>
      <c r="C85" s="57" t="s">
        <v>14</v>
      </c>
      <c r="D85" s="80">
        <v>0</v>
      </c>
      <c r="E85" s="80">
        <v>0</v>
      </c>
      <c r="F85" s="13"/>
      <c r="G85" s="322" t="s">
        <v>26</v>
      </c>
      <c r="H85" s="57" t="s">
        <v>14</v>
      </c>
      <c r="I85" s="75">
        <v>5.8734186666629951</v>
      </c>
      <c r="J85" s="75">
        <f t="shared" si="21"/>
        <v>5.8734186666629951</v>
      </c>
      <c r="K85" s="75">
        <f t="shared" si="11"/>
        <v>5.8734186666629951</v>
      </c>
      <c r="L85"/>
      <c r="M85" s="75">
        <v>2.8021101555836987</v>
      </c>
      <c r="N85" s="71">
        <f t="shared" si="16"/>
        <v>2.8021101555836987</v>
      </c>
      <c r="O85" s="71">
        <f t="shared" si="17"/>
        <v>2.8021101555836987</v>
      </c>
      <c r="P85" s="32">
        <f t="shared" si="18"/>
        <v>76770</v>
      </c>
      <c r="Q85" s="32" t="e">
        <f t="shared" si="18"/>
        <v>#REF!</v>
      </c>
      <c r="R85" s="32" t="e">
        <f t="shared" si="18"/>
        <v>#REF!</v>
      </c>
      <c r="S85"/>
      <c r="T85"/>
      <c r="U85">
        <f t="shared" si="19"/>
        <v>0</v>
      </c>
      <c r="V85">
        <f t="shared" si="20"/>
        <v>0</v>
      </c>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c r="CRE85"/>
      <c r="CRF85"/>
      <c r="CRG85"/>
      <c r="CRH85"/>
      <c r="CRI85"/>
    </row>
    <row r="86" spans="1:2505" s="28" customFormat="1" ht="18" customHeight="1" x14ac:dyDescent="0.25">
      <c r="A86" s="13"/>
      <c r="B86" s="322"/>
      <c r="C86" s="57" t="s">
        <v>16</v>
      </c>
      <c r="D86" s="80">
        <v>0</v>
      </c>
      <c r="E86" s="80">
        <v>0</v>
      </c>
      <c r="F86" s="13"/>
      <c r="G86" s="322"/>
      <c r="H86" s="57" t="s">
        <v>16</v>
      </c>
      <c r="I86" s="75">
        <v>0</v>
      </c>
      <c r="J86" s="75">
        <f t="shared" si="21"/>
        <v>0</v>
      </c>
      <c r="K86" s="75">
        <f t="shared" si="11"/>
        <v>0</v>
      </c>
      <c r="L86"/>
      <c r="M86" s="75">
        <v>0</v>
      </c>
      <c r="N86" s="78">
        <v>0</v>
      </c>
      <c r="O86" s="78">
        <v>0</v>
      </c>
      <c r="P86" s="32">
        <f t="shared" si="18"/>
        <v>609921</v>
      </c>
      <c r="Q86" s="32" t="e">
        <f t="shared" si="18"/>
        <v>#REF!</v>
      </c>
      <c r="R86" s="32" t="e">
        <f t="shared" si="18"/>
        <v>#REF!</v>
      </c>
      <c r="S86"/>
      <c r="T86"/>
      <c r="U86">
        <v>0</v>
      </c>
      <c r="V86">
        <v>0</v>
      </c>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c r="BQH86"/>
      <c r="BQI86"/>
      <c r="BQJ86"/>
      <c r="BQK86"/>
      <c r="BQL86"/>
      <c r="BQM86"/>
      <c r="BQN86"/>
      <c r="BQO86"/>
      <c r="BQP86"/>
      <c r="BQQ86"/>
      <c r="BQR86"/>
      <c r="BQS86"/>
      <c r="BQT86"/>
      <c r="BQU86"/>
      <c r="BQV86"/>
      <c r="BQW86"/>
      <c r="BQX86"/>
      <c r="BQY86"/>
      <c r="BQZ86"/>
      <c r="BRA86"/>
      <c r="BRB86"/>
      <c r="BRC86"/>
      <c r="BRD86"/>
      <c r="BRE86"/>
      <c r="BRF86"/>
      <c r="BRG86"/>
      <c r="BRH86"/>
      <c r="BRI86"/>
      <c r="BRJ86"/>
      <c r="BRK86"/>
      <c r="BRL86"/>
      <c r="BRM86"/>
      <c r="BRN86"/>
      <c r="BRO86"/>
      <c r="BRP86"/>
      <c r="BRQ86"/>
      <c r="BRR86"/>
      <c r="BRS86"/>
      <c r="BRT86"/>
      <c r="BRU86"/>
      <c r="BRV86"/>
      <c r="BRW86"/>
      <c r="BRX86"/>
      <c r="BRY86"/>
      <c r="BRZ86"/>
      <c r="BSA86"/>
      <c r="BSB86"/>
      <c r="BSC86"/>
      <c r="BSD86"/>
      <c r="BSE86"/>
      <c r="BSF86"/>
      <c r="BSG86"/>
      <c r="BSH86"/>
      <c r="BSI86"/>
      <c r="BSJ86"/>
      <c r="BSK86"/>
      <c r="BSL86"/>
      <c r="BSM86"/>
      <c r="BSN86"/>
      <c r="BSO86"/>
      <c r="BSP86"/>
      <c r="BSQ86"/>
      <c r="BSR86"/>
      <c r="BSS86"/>
      <c r="BST86"/>
      <c r="BSU86"/>
      <c r="BSV86"/>
      <c r="BSW86"/>
      <c r="BSX86"/>
      <c r="BSY86"/>
      <c r="BSZ86"/>
      <c r="BTA86"/>
      <c r="BTB86"/>
      <c r="BTC86"/>
      <c r="BTD86"/>
      <c r="BTE86"/>
      <c r="BTF86"/>
      <c r="BTG86"/>
      <c r="BTH86"/>
      <c r="BTI86"/>
      <c r="BTJ86"/>
      <c r="BTK86"/>
      <c r="BTL86"/>
      <c r="BTM86"/>
      <c r="BTN86"/>
      <c r="BTO86"/>
      <c r="BTP86"/>
      <c r="BTQ86"/>
      <c r="BTR86"/>
      <c r="BTS86"/>
      <c r="BTT86"/>
      <c r="BTU86"/>
      <c r="BTV86"/>
      <c r="BTW86"/>
      <c r="BTX86"/>
      <c r="BTY86"/>
      <c r="BTZ86"/>
      <c r="BUA86"/>
      <c r="BUB86"/>
      <c r="BUC86"/>
      <c r="BUD86"/>
      <c r="BUE86"/>
      <c r="BUF86"/>
      <c r="BUG86"/>
      <c r="BUH86"/>
      <c r="BUI86"/>
      <c r="BUJ86"/>
      <c r="BUK86"/>
      <c r="BUL86"/>
      <c r="BUM86"/>
      <c r="BUN86"/>
      <c r="BUO86"/>
      <c r="BUP86"/>
      <c r="BUQ86"/>
      <c r="BUR86"/>
      <c r="BUS86"/>
      <c r="BUT86"/>
      <c r="BUU86"/>
      <c r="BUV86"/>
      <c r="BUW86"/>
      <c r="BUX86"/>
      <c r="BUY86"/>
      <c r="BUZ86"/>
      <c r="BVA86"/>
      <c r="BVB86"/>
      <c r="BVC86"/>
      <c r="BVD86"/>
      <c r="BVE86"/>
      <c r="BVF86"/>
      <c r="BVG86"/>
      <c r="BVH86"/>
      <c r="BVI86"/>
      <c r="BVJ86"/>
      <c r="BVK86"/>
      <c r="BVL86"/>
      <c r="BVM86"/>
      <c r="BVN86"/>
      <c r="BVO86"/>
      <c r="BVP86"/>
      <c r="BVQ86"/>
      <c r="BVR86"/>
      <c r="BVS86"/>
      <c r="BVT86"/>
      <c r="BVU86"/>
      <c r="BVV86"/>
      <c r="BVW86"/>
      <c r="BVX86"/>
      <c r="BVY86"/>
      <c r="BVZ86"/>
      <c r="BWA86"/>
      <c r="BWB86"/>
      <c r="BWC86"/>
      <c r="BWD86"/>
      <c r="BWE86"/>
      <c r="BWF86"/>
      <c r="BWG86"/>
      <c r="BWH86"/>
      <c r="BWI86"/>
      <c r="BWJ86"/>
      <c r="BWK86"/>
      <c r="BWL86"/>
      <c r="BWM86"/>
      <c r="BWN86"/>
      <c r="BWO86"/>
      <c r="BWP86"/>
      <c r="BWQ86"/>
      <c r="BWR86"/>
      <c r="BWS86"/>
      <c r="BWT86"/>
      <c r="BWU86"/>
      <c r="BWV86"/>
      <c r="BWW86"/>
      <c r="BWX86"/>
      <c r="BWY86"/>
      <c r="BWZ86"/>
      <c r="BXA86"/>
      <c r="BXB86"/>
      <c r="BXC86"/>
      <c r="BXD86"/>
      <c r="BXE86"/>
      <c r="BXF86"/>
      <c r="BXG86"/>
      <c r="BXH86"/>
      <c r="BXI86"/>
      <c r="BXJ86"/>
      <c r="BXK86"/>
      <c r="BXL86"/>
      <c r="BXM86"/>
      <c r="BXN86"/>
      <c r="BXO86"/>
      <c r="BXP86"/>
      <c r="BXQ86"/>
      <c r="BXR86"/>
      <c r="BXS86"/>
      <c r="BXT86"/>
      <c r="BXU86"/>
      <c r="BXV86"/>
      <c r="BXW86"/>
      <c r="BXX86"/>
      <c r="BXY86"/>
      <c r="BXZ86"/>
      <c r="BYA86"/>
      <c r="BYB86"/>
      <c r="BYC86"/>
      <c r="BYD86"/>
      <c r="BYE86"/>
      <c r="BYF86"/>
      <c r="BYG86"/>
      <c r="BYH86"/>
      <c r="BYI86"/>
      <c r="BYJ86"/>
      <c r="BYK86"/>
      <c r="BYL86"/>
      <c r="BYM86"/>
      <c r="BYN86"/>
      <c r="BYO86"/>
      <c r="BYP86"/>
      <c r="BYQ86"/>
      <c r="BYR86"/>
      <c r="BYS86"/>
      <c r="BYT86"/>
      <c r="BYU86"/>
      <c r="BYV86"/>
      <c r="BYW86"/>
      <c r="BYX86"/>
      <c r="BYY86"/>
      <c r="BYZ86"/>
      <c r="BZA86"/>
      <c r="BZB86"/>
      <c r="BZC86"/>
      <c r="BZD86"/>
      <c r="BZE86"/>
      <c r="BZF86"/>
      <c r="BZG86"/>
      <c r="BZH86"/>
      <c r="BZI86"/>
      <c r="BZJ86"/>
      <c r="BZK86"/>
      <c r="BZL86"/>
      <c r="BZM86"/>
      <c r="BZN86"/>
      <c r="BZO86"/>
      <c r="BZP86"/>
      <c r="BZQ86"/>
      <c r="BZR86"/>
      <c r="BZS86"/>
      <c r="BZT86"/>
      <c r="BZU86"/>
      <c r="BZV86"/>
      <c r="BZW86"/>
      <c r="BZX86"/>
      <c r="BZY86"/>
      <c r="BZZ86"/>
      <c r="CAA86"/>
      <c r="CAB86"/>
      <c r="CAC86"/>
      <c r="CAD86"/>
      <c r="CAE86"/>
      <c r="CAF86"/>
      <c r="CAG86"/>
      <c r="CAH86"/>
      <c r="CAI86"/>
      <c r="CAJ86"/>
      <c r="CAK86"/>
      <c r="CAL86"/>
      <c r="CAM86"/>
      <c r="CAN86"/>
      <c r="CAO86"/>
      <c r="CAP86"/>
      <c r="CAQ86"/>
      <c r="CAR86"/>
      <c r="CAS86"/>
      <c r="CAT86"/>
      <c r="CAU86"/>
      <c r="CAV86"/>
      <c r="CAW86"/>
      <c r="CAX86"/>
      <c r="CAY86"/>
      <c r="CAZ86"/>
      <c r="CBA86"/>
      <c r="CBB86"/>
      <c r="CBC86"/>
      <c r="CBD86"/>
      <c r="CBE86"/>
      <c r="CBF86"/>
      <c r="CBG86"/>
      <c r="CBH86"/>
      <c r="CBI86"/>
      <c r="CBJ86"/>
      <c r="CBK86"/>
      <c r="CBL86"/>
      <c r="CBM86"/>
      <c r="CBN86"/>
      <c r="CBO86"/>
      <c r="CBP86"/>
      <c r="CBQ86"/>
      <c r="CBR86"/>
      <c r="CBS86"/>
      <c r="CBT86"/>
      <c r="CBU86"/>
      <c r="CBV86"/>
      <c r="CBW86"/>
      <c r="CBX86"/>
      <c r="CBY86"/>
      <c r="CBZ86"/>
      <c r="CCA86"/>
      <c r="CCB86"/>
      <c r="CCC86"/>
      <c r="CCD86"/>
      <c r="CCE86"/>
      <c r="CCF86"/>
      <c r="CCG86"/>
      <c r="CCH86"/>
      <c r="CCI86"/>
      <c r="CCJ86"/>
      <c r="CCK86"/>
      <c r="CCL86"/>
      <c r="CCM86"/>
      <c r="CCN86"/>
      <c r="CCO86"/>
      <c r="CCP86"/>
      <c r="CCQ86"/>
      <c r="CCR86"/>
      <c r="CCS86"/>
      <c r="CCT86"/>
      <c r="CCU86"/>
      <c r="CCV86"/>
      <c r="CCW86"/>
      <c r="CCX86"/>
      <c r="CCY86"/>
      <c r="CCZ86"/>
      <c r="CDA86"/>
      <c r="CDB86"/>
      <c r="CDC86"/>
      <c r="CDD86"/>
      <c r="CDE86"/>
      <c r="CDF86"/>
      <c r="CDG86"/>
      <c r="CDH86"/>
      <c r="CDI86"/>
      <c r="CDJ86"/>
      <c r="CDK86"/>
      <c r="CDL86"/>
      <c r="CDM86"/>
      <c r="CDN86"/>
      <c r="CDO86"/>
      <c r="CDP86"/>
      <c r="CDQ86"/>
      <c r="CDR86"/>
      <c r="CDS86"/>
      <c r="CDT86"/>
      <c r="CDU86"/>
      <c r="CDV86"/>
      <c r="CDW86"/>
      <c r="CDX86"/>
      <c r="CDY86"/>
      <c r="CDZ86"/>
      <c r="CEA86"/>
      <c r="CEB86"/>
      <c r="CEC86"/>
      <c r="CED86"/>
      <c r="CEE86"/>
      <c r="CEF86"/>
      <c r="CEG86"/>
      <c r="CEH86"/>
      <c r="CEI86"/>
      <c r="CEJ86"/>
      <c r="CEK86"/>
      <c r="CEL86"/>
      <c r="CEM86"/>
      <c r="CEN86"/>
      <c r="CEO86"/>
      <c r="CEP86"/>
      <c r="CEQ86"/>
      <c r="CER86"/>
      <c r="CES86"/>
      <c r="CET86"/>
      <c r="CEU86"/>
      <c r="CEV86"/>
      <c r="CEW86"/>
      <c r="CEX86"/>
      <c r="CEY86"/>
      <c r="CEZ86"/>
      <c r="CFA86"/>
      <c r="CFB86"/>
      <c r="CFC86"/>
      <c r="CFD86"/>
      <c r="CFE86"/>
      <c r="CFF86"/>
      <c r="CFG86"/>
      <c r="CFH86"/>
      <c r="CFI86"/>
      <c r="CFJ86"/>
      <c r="CFK86"/>
      <c r="CFL86"/>
      <c r="CFM86"/>
      <c r="CFN86"/>
      <c r="CFO86"/>
      <c r="CFP86"/>
      <c r="CFQ86"/>
      <c r="CFR86"/>
      <c r="CFS86"/>
      <c r="CFT86"/>
      <c r="CFU86"/>
      <c r="CFV86"/>
      <c r="CFW86"/>
      <c r="CFX86"/>
      <c r="CFY86"/>
      <c r="CFZ86"/>
      <c r="CGA86"/>
      <c r="CGB86"/>
      <c r="CGC86"/>
      <c r="CGD86"/>
      <c r="CGE86"/>
      <c r="CGF86"/>
      <c r="CGG86"/>
      <c r="CGH86"/>
      <c r="CGI86"/>
      <c r="CGJ86"/>
      <c r="CGK86"/>
      <c r="CGL86"/>
      <c r="CGM86"/>
      <c r="CGN86"/>
      <c r="CGO86"/>
      <c r="CGP86"/>
      <c r="CGQ86"/>
      <c r="CGR86"/>
      <c r="CGS86"/>
      <c r="CGT86"/>
      <c r="CGU86"/>
      <c r="CGV86"/>
      <c r="CGW86"/>
      <c r="CGX86"/>
      <c r="CGY86"/>
      <c r="CGZ86"/>
      <c r="CHA86"/>
      <c r="CHB86"/>
      <c r="CHC86"/>
      <c r="CHD86"/>
      <c r="CHE86"/>
      <c r="CHF86"/>
      <c r="CHG86"/>
      <c r="CHH86"/>
      <c r="CHI86"/>
      <c r="CHJ86"/>
      <c r="CHK86"/>
      <c r="CHL86"/>
      <c r="CHM86"/>
      <c r="CHN86"/>
      <c r="CHO86"/>
      <c r="CHP86"/>
      <c r="CHQ86"/>
      <c r="CHR86"/>
      <c r="CHS86"/>
      <c r="CHT86"/>
      <c r="CHU86"/>
      <c r="CHV86"/>
      <c r="CHW86"/>
      <c r="CHX86"/>
      <c r="CHY86"/>
      <c r="CHZ86"/>
      <c r="CIA86"/>
      <c r="CIB86"/>
      <c r="CIC86"/>
      <c r="CID86"/>
      <c r="CIE86"/>
      <c r="CIF86"/>
      <c r="CIG86"/>
      <c r="CIH86"/>
      <c r="CII86"/>
      <c r="CIJ86"/>
      <c r="CIK86"/>
      <c r="CIL86"/>
      <c r="CIM86"/>
      <c r="CIN86"/>
      <c r="CIO86"/>
      <c r="CIP86"/>
      <c r="CIQ86"/>
      <c r="CIR86"/>
      <c r="CIS86"/>
      <c r="CIT86"/>
      <c r="CIU86"/>
      <c r="CIV86"/>
      <c r="CIW86"/>
      <c r="CIX86"/>
      <c r="CIY86"/>
      <c r="CIZ86"/>
      <c r="CJA86"/>
      <c r="CJB86"/>
      <c r="CJC86"/>
      <c r="CJD86"/>
      <c r="CJE86"/>
      <c r="CJF86"/>
      <c r="CJG86"/>
      <c r="CJH86"/>
      <c r="CJI86"/>
      <c r="CJJ86"/>
      <c r="CJK86"/>
      <c r="CJL86"/>
      <c r="CJM86"/>
      <c r="CJN86"/>
      <c r="CJO86"/>
      <c r="CJP86"/>
      <c r="CJQ86"/>
      <c r="CJR86"/>
      <c r="CJS86"/>
      <c r="CJT86"/>
      <c r="CJU86"/>
      <c r="CJV86"/>
      <c r="CJW86"/>
      <c r="CJX86"/>
      <c r="CJY86"/>
      <c r="CJZ86"/>
      <c r="CKA86"/>
      <c r="CKB86"/>
      <c r="CKC86"/>
      <c r="CKD86"/>
      <c r="CKE86"/>
      <c r="CKF86"/>
      <c r="CKG86"/>
      <c r="CKH86"/>
      <c r="CKI86"/>
      <c r="CKJ86"/>
      <c r="CKK86"/>
      <c r="CKL86"/>
      <c r="CKM86"/>
      <c r="CKN86"/>
      <c r="CKO86"/>
      <c r="CKP86"/>
      <c r="CKQ86"/>
      <c r="CKR86"/>
      <c r="CKS86"/>
      <c r="CKT86"/>
      <c r="CKU86"/>
      <c r="CKV86"/>
      <c r="CKW86"/>
      <c r="CKX86"/>
      <c r="CKY86"/>
      <c r="CKZ86"/>
      <c r="CLA86"/>
      <c r="CLB86"/>
      <c r="CLC86"/>
      <c r="CLD86"/>
      <c r="CLE86"/>
      <c r="CLF86"/>
      <c r="CLG86"/>
      <c r="CLH86"/>
      <c r="CLI86"/>
      <c r="CLJ86"/>
      <c r="CLK86"/>
      <c r="CLL86"/>
      <c r="CLM86"/>
      <c r="CLN86"/>
      <c r="CLO86"/>
      <c r="CLP86"/>
      <c r="CLQ86"/>
      <c r="CLR86"/>
      <c r="CLS86"/>
      <c r="CLT86"/>
      <c r="CLU86"/>
      <c r="CLV86"/>
      <c r="CLW86"/>
      <c r="CLX86"/>
      <c r="CLY86"/>
      <c r="CLZ86"/>
      <c r="CMA86"/>
      <c r="CMB86"/>
      <c r="CMC86"/>
      <c r="CMD86"/>
      <c r="CME86"/>
      <c r="CMF86"/>
      <c r="CMG86"/>
      <c r="CMH86"/>
      <c r="CMI86"/>
      <c r="CMJ86"/>
      <c r="CMK86"/>
      <c r="CML86"/>
      <c r="CMM86"/>
      <c r="CMN86"/>
      <c r="CMO86"/>
      <c r="CMP86"/>
      <c r="CMQ86"/>
      <c r="CMR86"/>
      <c r="CMS86"/>
      <c r="CMT86"/>
      <c r="CMU86"/>
      <c r="CMV86"/>
      <c r="CMW86"/>
      <c r="CMX86"/>
      <c r="CMY86"/>
      <c r="CMZ86"/>
      <c r="CNA86"/>
      <c r="CNB86"/>
      <c r="CNC86"/>
      <c r="CND86"/>
      <c r="CNE86"/>
      <c r="CNF86"/>
      <c r="CNG86"/>
      <c r="CNH86"/>
      <c r="CNI86"/>
      <c r="CNJ86"/>
      <c r="CNK86"/>
      <c r="CNL86"/>
      <c r="CNM86"/>
      <c r="CNN86"/>
      <c r="CNO86"/>
      <c r="CNP86"/>
      <c r="CNQ86"/>
      <c r="CNR86"/>
      <c r="CNS86"/>
      <c r="CNT86"/>
      <c r="CNU86"/>
      <c r="CNV86"/>
      <c r="CNW86"/>
      <c r="CNX86"/>
      <c r="CNY86"/>
      <c r="CNZ86"/>
      <c r="COA86"/>
      <c r="COB86"/>
      <c r="COC86"/>
      <c r="COD86"/>
      <c r="COE86"/>
      <c r="COF86"/>
      <c r="COG86"/>
      <c r="COH86"/>
      <c r="COI86"/>
      <c r="COJ86"/>
      <c r="COK86"/>
      <c r="COL86"/>
      <c r="COM86"/>
      <c r="CON86"/>
      <c r="COO86"/>
      <c r="COP86"/>
      <c r="COQ86"/>
      <c r="COR86"/>
      <c r="COS86"/>
      <c r="COT86"/>
      <c r="COU86"/>
      <c r="COV86"/>
      <c r="COW86"/>
      <c r="COX86"/>
      <c r="COY86"/>
      <c r="COZ86"/>
      <c r="CPA86"/>
      <c r="CPB86"/>
      <c r="CPC86"/>
      <c r="CPD86"/>
      <c r="CPE86"/>
      <c r="CPF86"/>
      <c r="CPG86"/>
      <c r="CPH86"/>
      <c r="CPI86"/>
      <c r="CPJ86"/>
      <c r="CPK86"/>
      <c r="CPL86"/>
      <c r="CPM86"/>
      <c r="CPN86"/>
      <c r="CPO86"/>
      <c r="CPP86"/>
      <c r="CPQ86"/>
      <c r="CPR86"/>
      <c r="CPS86"/>
      <c r="CPT86"/>
      <c r="CPU86"/>
      <c r="CPV86"/>
      <c r="CPW86"/>
      <c r="CPX86"/>
      <c r="CPY86"/>
      <c r="CPZ86"/>
      <c r="CQA86"/>
      <c r="CQB86"/>
      <c r="CQC86"/>
      <c r="CQD86"/>
      <c r="CQE86"/>
      <c r="CQF86"/>
      <c r="CQG86"/>
      <c r="CQH86"/>
      <c r="CQI86"/>
      <c r="CQJ86"/>
      <c r="CQK86"/>
      <c r="CQL86"/>
      <c r="CQM86"/>
      <c r="CQN86"/>
      <c r="CQO86"/>
      <c r="CQP86"/>
      <c r="CQQ86"/>
      <c r="CQR86"/>
      <c r="CQS86"/>
      <c r="CQT86"/>
      <c r="CQU86"/>
      <c r="CQV86"/>
      <c r="CQW86"/>
      <c r="CQX86"/>
      <c r="CQY86"/>
      <c r="CQZ86"/>
      <c r="CRA86"/>
      <c r="CRB86"/>
      <c r="CRC86"/>
      <c r="CRD86"/>
      <c r="CRE86"/>
      <c r="CRF86"/>
      <c r="CRG86"/>
      <c r="CRH86"/>
      <c r="CRI86"/>
    </row>
    <row r="87" spans="1:2505" s="28" customFormat="1" ht="18" customHeight="1" x14ac:dyDescent="0.25">
      <c r="A87" s="13"/>
      <c r="B87" s="322" t="s">
        <v>25</v>
      </c>
      <c r="C87" s="57" t="s">
        <v>14</v>
      </c>
      <c r="D87" s="80">
        <v>0</v>
      </c>
      <c r="E87" s="80">
        <v>0</v>
      </c>
      <c r="F87" s="13"/>
      <c r="G87" s="322" t="s">
        <v>25</v>
      </c>
      <c r="H87" s="57" t="s">
        <v>14</v>
      </c>
      <c r="I87" s="75">
        <v>0</v>
      </c>
      <c r="J87" s="75">
        <f t="shared" si="21"/>
        <v>0</v>
      </c>
      <c r="K87" s="75">
        <f t="shared" si="11"/>
        <v>0</v>
      </c>
      <c r="L87"/>
      <c r="M87" s="75">
        <v>0</v>
      </c>
      <c r="N87" s="78">
        <v>0</v>
      </c>
      <c r="O87" s="78">
        <v>0</v>
      </c>
      <c r="P87" s="32">
        <f t="shared" si="18"/>
        <v>76770</v>
      </c>
      <c r="Q87" s="32" t="e">
        <f t="shared" si="18"/>
        <v>#REF!</v>
      </c>
      <c r="R87" s="32" t="e">
        <f t="shared" si="18"/>
        <v>#REF!</v>
      </c>
      <c r="S87"/>
      <c r="T87"/>
      <c r="U87">
        <v>0</v>
      </c>
      <c r="V87">
        <v>0</v>
      </c>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c r="BBW87"/>
      <c r="BBX87"/>
      <c r="BBY87"/>
      <c r="BBZ87"/>
      <c r="BCA87"/>
      <c r="BCB87"/>
      <c r="BCC87"/>
      <c r="BCD87"/>
      <c r="BCE87"/>
      <c r="BCF87"/>
      <c r="BCG87"/>
      <c r="BCH87"/>
      <c r="BCI87"/>
      <c r="BCJ87"/>
      <c r="BCK87"/>
      <c r="BCL87"/>
      <c r="BCM87"/>
      <c r="BCN87"/>
      <c r="BCO87"/>
      <c r="BCP87"/>
      <c r="BCQ87"/>
      <c r="BCR87"/>
      <c r="BCS87"/>
      <c r="BCT87"/>
      <c r="BCU87"/>
      <c r="BCV87"/>
      <c r="BCW87"/>
      <c r="BCX87"/>
      <c r="BCY87"/>
      <c r="BCZ87"/>
      <c r="BDA87"/>
      <c r="BDB87"/>
      <c r="BDC87"/>
      <c r="BDD87"/>
      <c r="BDE87"/>
      <c r="BDF87"/>
      <c r="BDG87"/>
      <c r="BDH87"/>
      <c r="BDI87"/>
      <c r="BDJ87"/>
      <c r="BDK87"/>
      <c r="BDL87"/>
      <c r="BDM87"/>
      <c r="BDN87"/>
      <c r="BDO87"/>
      <c r="BDP87"/>
      <c r="BDQ87"/>
      <c r="BDR87"/>
      <c r="BDS87"/>
      <c r="BDT87"/>
      <c r="BDU87"/>
      <c r="BDV87"/>
      <c r="BDW87"/>
      <c r="BDX87"/>
      <c r="BDY87"/>
      <c r="BDZ87"/>
      <c r="BEA87"/>
      <c r="BEB87"/>
      <c r="BEC87"/>
      <c r="BED87"/>
      <c r="BEE87"/>
      <c r="BEF87"/>
      <c r="BEG87"/>
      <c r="BEH87"/>
      <c r="BEI87"/>
      <c r="BEJ87"/>
      <c r="BEK87"/>
      <c r="BEL87"/>
      <c r="BEM87"/>
      <c r="BEN87"/>
      <c r="BEO87"/>
      <c r="BEP87"/>
      <c r="BEQ87"/>
      <c r="BER87"/>
      <c r="BES87"/>
      <c r="BET87"/>
      <c r="BEU87"/>
      <c r="BEV87"/>
      <c r="BEW87"/>
      <c r="BEX87"/>
      <c r="BEY87"/>
      <c r="BEZ87"/>
      <c r="BFA87"/>
      <c r="BFB87"/>
      <c r="BFC87"/>
      <c r="BFD87"/>
      <c r="BFE87"/>
      <c r="BFF87"/>
      <c r="BFG87"/>
      <c r="BFH87"/>
      <c r="BFI87"/>
      <c r="BFJ87"/>
      <c r="BFK87"/>
      <c r="BFL87"/>
      <c r="BFM87"/>
      <c r="BFN87"/>
      <c r="BFO87"/>
      <c r="BFP87"/>
      <c r="BFQ87"/>
      <c r="BFR87"/>
      <c r="BFS87"/>
      <c r="BFT87"/>
      <c r="BFU87"/>
      <c r="BFV87"/>
      <c r="BFW87"/>
      <c r="BFX87"/>
      <c r="BFY87"/>
      <c r="BFZ87"/>
      <c r="BGA87"/>
      <c r="BGB87"/>
      <c r="BGC87"/>
      <c r="BGD87"/>
      <c r="BGE87"/>
      <c r="BGF87"/>
      <c r="BGG87"/>
      <c r="BGH87"/>
      <c r="BGI87"/>
      <c r="BGJ87"/>
      <c r="BGK87"/>
      <c r="BGL87"/>
      <c r="BGM87"/>
      <c r="BGN87"/>
      <c r="BGO87"/>
      <c r="BGP87"/>
      <c r="BGQ87"/>
      <c r="BGR87"/>
      <c r="BGS87"/>
      <c r="BGT87"/>
      <c r="BGU87"/>
      <c r="BGV87"/>
      <c r="BGW87"/>
      <c r="BGX87"/>
      <c r="BGY87"/>
      <c r="BGZ87"/>
      <c r="BHA87"/>
      <c r="BHB87"/>
      <c r="BHC87"/>
      <c r="BHD87"/>
      <c r="BHE87"/>
      <c r="BHF87"/>
      <c r="BHG87"/>
      <c r="BHH87"/>
      <c r="BHI87"/>
      <c r="BHJ87"/>
      <c r="BHK87"/>
      <c r="BHL87"/>
      <c r="BHM87"/>
      <c r="BHN87"/>
      <c r="BHO87"/>
      <c r="BHP87"/>
      <c r="BHQ87"/>
      <c r="BHR87"/>
      <c r="BHS87"/>
      <c r="BHT87"/>
      <c r="BHU87"/>
      <c r="BHV87"/>
      <c r="BHW87"/>
      <c r="BHX87"/>
      <c r="BHY87"/>
      <c r="BHZ87"/>
      <c r="BIA87"/>
      <c r="BIB87"/>
      <c r="BIC87"/>
      <c r="BID87"/>
      <c r="BIE87"/>
      <c r="BIF87"/>
      <c r="BIG87"/>
      <c r="BIH87"/>
      <c r="BII87"/>
      <c r="BIJ87"/>
      <c r="BIK87"/>
      <c r="BIL87"/>
      <c r="BIM87"/>
      <c r="BIN87"/>
      <c r="BIO87"/>
      <c r="BIP87"/>
      <c r="BIQ87"/>
      <c r="BIR87"/>
      <c r="BIS87"/>
      <c r="BIT87"/>
      <c r="BIU87"/>
      <c r="BIV87"/>
      <c r="BIW87"/>
      <c r="BIX87"/>
      <c r="BIY87"/>
      <c r="BIZ87"/>
      <c r="BJA87"/>
      <c r="BJB87"/>
      <c r="BJC87"/>
      <c r="BJD87"/>
      <c r="BJE87"/>
      <c r="BJF87"/>
      <c r="BJG87"/>
      <c r="BJH87"/>
      <c r="BJI87"/>
      <c r="BJJ87"/>
      <c r="BJK87"/>
      <c r="BJL87"/>
      <c r="BJM87"/>
      <c r="BJN87"/>
      <c r="BJO87"/>
      <c r="BJP87"/>
      <c r="BJQ87"/>
      <c r="BJR87"/>
      <c r="BJS87"/>
      <c r="BJT87"/>
      <c r="BJU87"/>
      <c r="BJV87"/>
      <c r="BJW87"/>
      <c r="BJX87"/>
      <c r="BJY87"/>
      <c r="BJZ87"/>
      <c r="BKA87"/>
      <c r="BKB87"/>
      <c r="BKC87"/>
      <c r="BKD87"/>
      <c r="BKE87"/>
      <c r="BKF87"/>
      <c r="BKG87"/>
      <c r="BKH87"/>
      <c r="BKI87"/>
      <c r="BKJ87"/>
      <c r="BKK87"/>
      <c r="BKL87"/>
      <c r="BKM87"/>
      <c r="BKN87"/>
      <c r="BKO87"/>
      <c r="BKP87"/>
      <c r="BKQ87"/>
      <c r="BKR87"/>
      <c r="BKS87"/>
      <c r="BKT87"/>
      <c r="BKU87"/>
      <c r="BKV87"/>
      <c r="BKW87"/>
      <c r="BKX87"/>
      <c r="BKY87"/>
      <c r="BKZ87"/>
      <c r="BLA87"/>
      <c r="BLB87"/>
      <c r="BLC87"/>
      <c r="BLD87"/>
      <c r="BLE87"/>
      <c r="BLF87"/>
      <c r="BLG87"/>
      <c r="BLH87"/>
      <c r="BLI87"/>
      <c r="BLJ87"/>
      <c r="BLK87"/>
      <c r="BLL87"/>
      <c r="BLM87"/>
      <c r="BLN87"/>
      <c r="BLO87"/>
      <c r="BLP87"/>
      <c r="BLQ87"/>
      <c r="BLR87"/>
      <c r="BLS87"/>
      <c r="BLT87"/>
      <c r="BLU87"/>
      <c r="BLV87"/>
      <c r="BLW87"/>
      <c r="BLX87"/>
      <c r="BLY87"/>
      <c r="BLZ87"/>
      <c r="BMA87"/>
      <c r="BMB87"/>
      <c r="BMC87"/>
      <c r="BMD87"/>
      <c r="BME87"/>
      <c r="BMF87"/>
      <c r="BMG87"/>
      <c r="BMH87"/>
      <c r="BMI87"/>
      <c r="BMJ87"/>
      <c r="BMK87"/>
      <c r="BML87"/>
      <c r="BMM87"/>
      <c r="BMN87"/>
      <c r="BMO87"/>
      <c r="BMP87"/>
      <c r="BMQ87"/>
      <c r="BMR87"/>
      <c r="BMS87"/>
      <c r="BMT87"/>
      <c r="BMU87"/>
      <c r="BMV87"/>
      <c r="BMW87"/>
      <c r="BMX87"/>
      <c r="BMY87"/>
      <c r="BMZ87"/>
      <c r="BNA87"/>
      <c r="BNB87"/>
      <c r="BNC87"/>
      <c r="BND87"/>
      <c r="BNE87"/>
      <c r="BNF87"/>
      <c r="BNG87"/>
      <c r="BNH87"/>
      <c r="BNI87"/>
      <c r="BNJ87"/>
      <c r="BNK87"/>
      <c r="BNL87"/>
      <c r="BNM87"/>
      <c r="BNN87"/>
      <c r="BNO87"/>
      <c r="BNP87"/>
      <c r="BNQ87"/>
      <c r="BNR87"/>
      <c r="BNS87"/>
      <c r="BNT87"/>
      <c r="BNU87"/>
      <c r="BNV87"/>
      <c r="BNW87"/>
      <c r="BNX87"/>
      <c r="BNY87"/>
      <c r="BNZ87"/>
      <c r="BOA87"/>
      <c r="BOB87"/>
      <c r="BOC87"/>
      <c r="BOD87"/>
      <c r="BOE87"/>
      <c r="BOF87"/>
      <c r="BOG87"/>
      <c r="BOH87"/>
      <c r="BOI87"/>
      <c r="BOJ87"/>
      <c r="BOK87"/>
      <c r="BOL87"/>
      <c r="BOM87"/>
      <c r="BON87"/>
      <c r="BOO87"/>
      <c r="BOP87"/>
      <c r="BOQ87"/>
      <c r="BOR87"/>
      <c r="BOS87"/>
      <c r="BOT87"/>
      <c r="BOU87"/>
      <c r="BOV87"/>
      <c r="BOW87"/>
      <c r="BOX87"/>
      <c r="BOY87"/>
      <c r="BOZ87"/>
      <c r="BPA87"/>
      <c r="BPB87"/>
      <c r="BPC87"/>
      <c r="BPD87"/>
      <c r="BPE87"/>
      <c r="BPF87"/>
      <c r="BPG87"/>
      <c r="BPH87"/>
      <c r="BPI87"/>
      <c r="BPJ87"/>
      <c r="BPK87"/>
      <c r="BPL87"/>
      <c r="BPM87"/>
      <c r="BPN87"/>
      <c r="BPO87"/>
      <c r="BPP87"/>
      <c r="BPQ87"/>
      <c r="BPR87"/>
      <c r="BPS87"/>
      <c r="BPT87"/>
      <c r="BPU87"/>
      <c r="BPV87"/>
      <c r="BPW87"/>
      <c r="BPX87"/>
      <c r="BPY87"/>
      <c r="BPZ87"/>
      <c r="BQA87"/>
      <c r="BQB87"/>
      <c r="BQC87"/>
      <c r="BQD87"/>
      <c r="BQE87"/>
      <c r="BQF87"/>
      <c r="BQG87"/>
      <c r="BQH87"/>
      <c r="BQI87"/>
      <c r="BQJ87"/>
      <c r="BQK87"/>
      <c r="BQL87"/>
      <c r="BQM87"/>
      <c r="BQN87"/>
      <c r="BQO87"/>
      <c r="BQP87"/>
      <c r="BQQ87"/>
      <c r="BQR87"/>
      <c r="BQS87"/>
      <c r="BQT87"/>
      <c r="BQU87"/>
      <c r="BQV87"/>
      <c r="BQW87"/>
      <c r="BQX87"/>
      <c r="BQY87"/>
      <c r="BQZ87"/>
      <c r="BRA87"/>
      <c r="BRB87"/>
      <c r="BRC87"/>
      <c r="BRD87"/>
      <c r="BRE87"/>
      <c r="BRF87"/>
      <c r="BRG87"/>
      <c r="BRH87"/>
      <c r="BRI87"/>
      <c r="BRJ87"/>
      <c r="BRK87"/>
      <c r="BRL87"/>
      <c r="BRM87"/>
      <c r="BRN87"/>
      <c r="BRO87"/>
      <c r="BRP87"/>
      <c r="BRQ87"/>
      <c r="BRR87"/>
      <c r="BRS87"/>
      <c r="BRT87"/>
      <c r="BRU87"/>
      <c r="BRV87"/>
      <c r="BRW87"/>
      <c r="BRX87"/>
      <c r="BRY87"/>
      <c r="BRZ87"/>
      <c r="BSA87"/>
      <c r="BSB87"/>
      <c r="BSC87"/>
      <c r="BSD87"/>
      <c r="BSE87"/>
      <c r="BSF87"/>
      <c r="BSG87"/>
      <c r="BSH87"/>
      <c r="BSI87"/>
      <c r="BSJ87"/>
      <c r="BSK87"/>
      <c r="BSL87"/>
      <c r="BSM87"/>
      <c r="BSN87"/>
      <c r="BSO87"/>
      <c r="BSP87"/>
      <c r="BSQ87"/>
      <c r="BSR87"/>
      <c r="BSS87"/>
      <c r="BST87"/>
      <c r="BSU87"/>
      <c r="BSV87"/>
      <c r="BSW87"/>
      <c r="BSX87"/>
      <c r="BSY87"/>
      <c r="BSZ87"/>
      <c r="BTA87"/>
      <c r="BTB87"/>
      <c r="BTC87"/>
      <c r="BTD87"/>
      <c r="BTE87"/>
      <c r="BTF87"/>
      <c r="BTG87"/>
      <c r="BTH87"/>
      <c r="BTI87"/>
      <c r="BTJ87"/>
      <c r="BTK87"/>
      <c r="BTL87"/>
      <c r="BTM87"/>
      <c r="BTN87"/>
      <c r="BTO87"/>
      <c r="BTP87"/>
      <c r="BTQ87"/>
      <c r="BTR87"/>
      <c r="BTS87"/>
      <c r="BTT87"/>
      <c r="BTU87"/>
      <c r="BTV87"/>
      <c r="BTW87"/>
      <c r="BTX87"/>
      <c r="BTY87"/>
      <c r="BTZ87"/>
      <c r="BUA87"/>
      <c r="BUB87"/>
      <c r="BUC87"/>
      <c r="BUD87"/>
      <c r="BUE87"/>
      <c r="BUF87"/>
      <c r="BUG87"/>
      <c r="BUH87"/>
      <c r="BUI87"/>
      <c r="BUJ87"/>
      <c r="BUK87"/>
      <c r="BUL87"/>
      <c r="BUM87"/>
      <c r="BUN87"/>
      <c r="BUO87"/>
      <c r="BUP87"/>
      <c r="BUQ87"/>
      <c r="BUR87"/>
      <c r="BUS87"/>
      <c r="BUT87"/>
      <c r="BUU87"/>
      <c r="BUV87"/>
      <c r="BUW87"/>
      <c r="BUX87"/>
      <c r="BUY87"/>
      <c r="BUZ87"/>
      <c r="BVA87"/>
      <c r="BVB87"/>
      <c r="BVC87"/>
      <c r="BVD87"/>
      <c r="BVE87"/>
      <c r="BVF87"/>
      <c r="BVG87"/>
      <c r="BVH87"/>
      <c r="BVI87"/>
      <c r="BVJ87"/>
      <c r="BVK87"/>
      <c r="BVL87"/>
      <c r="BVM87"/>
      <c r="BVN87"/>
      <c r="BVO87"/>
      <c r="BVP87"/>
      <c r="BVQ87"/>
      <c r="BVR87"/>
      <c r="BVS87"/>
      <c r="BVT87"/>
      <c r="BVU87"/>
      <c r="BVV87"/>
      <c r="BVW87"/>
      <c r="BVX87"/>
      <c r="BVY87"/>
      <c r="BVZ87"/>
      <c r="BWA87"/>
      <c r="BWB87"/>
      <c r="BWC87"/>
      <c r="BWD87"/>
      <c r="BWE87"/>
      <c r="BWF87"/>
      <c r="BWG87"/>
      <c r="BWH87"/>
      <c r="BWI87"/>
      <c r="BWJ87"/>
      <c r="BWK87"/>
      <c r="BWL87"/>
      <c r="BWM87"/>
      <c r="BWN87"/>
      <c r="BWO87"/>
      <c r="BWP87"/>
      <c r="BWQ87"/>
      <c r="BWR87"/>
      <c r="BWS87"/>
      <c r="BWT87"/>
      <c r="BWU87"/>
      <c r="BWV87"/>
      <c r="BWW87"/>
      <c r="BWX87"/>
      <c r="BWY87"/>
      <c r="BWZ87"/>
      <c r="BXA87"/>
      <c r="BXB87"/>
      <c r="BXC87"/>
      <c r="BXD87"/>
      <c r="BXE87"/>
      <c r="BXF87"/>
      <c r="BXG87"/>
      <c r="BXH87"/>
      <c r="BXI87"/>
      <c r="BXJ87"/>
      <c r="BXK87"/>
      <c r="BXL87"/>
      <c r="BXM87"/>
      <c r="BXN87"/>
      <c r="BXO87"/>
      <c r="BXP87"/>
      <c r="BXQ87"/>
      <c r="BXR87"/>
      <c r="BXS87"/>
      <c r="BXT87"/>
      <c r="BXU87"/>
      <c r="BXV87"/>
      <c r="BXW87"/>
      <c r="BXX87"/>
      <c r="BXY87"/>
      <c r="BXZ87"/>
      <c r="BYA87"/>
      <c r="BYB87"/>
      <c r="BYC87"/>
      <c r="BYD87"/>
      <c r="BYE87"/>
      <c r="BYF87"/>
      <c r="BYG87"/>
      <c r="BYH87"/>
      <c r="BYI87"/>
      <c r="BYJ87"/>
      <c r="BYK87"/>
      <c r="BYL87"/>
      <c r="BYM87"/>
      <c r="BYN87"/>
      <c r="BYO87"/>
      <c r="BYP87"/>
      <c r="BYQ87"/>
      <c r="BYR87"/>
      <c r="BYS87"/>
      <c r="BYT87"/>
      <c r="BYU87"/>
      <c r="BYV87"/>
      <c r="BYW87"/>
      <c r="BYX87"/>
      <c r="BYY87"/>
      <c r="BYZ87"/>
      <c r="BZA87"/>
      <c r="BZB87"/>
      <c r="BZC87"/>
      <c r="BZD87"/>
      <c r="BZE87"/>
      <c r="BZF87"/>
      <c r="BZG87"/>
      <c r="BZH87"/>
      <c r="BZI87"/>
      <c r="BZJ87"/>
      <c r="BZK87"/>
      <c r="BZL87"/>
      <c r="BZM87"/>
      <c r="BZN87"/>
      <c r="BZO87"/>
      <c r="BZP87"/>
      <c r="BZQ87"/>
      <c r="BZR87"/>
      <c r="BZS87"/>
      <c r="BZT87"/>
      <c r="BZU87"/>
      <c r="BZV87"/>
      <c r="BZW87"/>
      <c r="BZX87"/>
      <c r="BZY87"/>
      <c r="BZZ87"/>
      <c r="CAA87"/>
      <c r="CAB87"/>
      <c r="CAC87"/>
      <c r="CAD87"/>
      <c r="CAE87"/>
      <c r="CAF87"/>
      <c r="CAG87"/>
      <c r="CAH87"/>
      <c r="CAI87"/>
      <c r="CAJ87"/>
      <c r="CAK87"/>
      <c r="CAL87"/>
      <c r="CAM87"/>
      <c r="CAN87"/>
      <c r="CAO87"/>
      <c r="CAP87"/>
      <c r="CAQ87"/>
      <c r="CAR87"/>
      <c r="CAS87"/>
      <c r="CAT87"/>
      <c r="CAU87"/>
      <c r="CAV87"/>
      <c r="CAW87"/>
      <c r="CAX87"/>
      <c r="CAY87"/>
      <c r="CAZ87"/>
      <c r="CBA87"/>
      <c r="CBB87"/>
      <c r="CBC87"/>
      <c r="CBD87"/>
      <c r="CBE87"/>
      <c r="CBF87"/>
      <c r="CBG87"/>
      <c r="CBH87"/>
      <c r="CBI87"/>
      <c r="CBJ87"/>
      <c r="CBK87"/>
      <c r="CBL87"/>
      <c r="CBM87"/>
      <c r="CBN87"/>
      <c r="CBO87"/>
      <c r="CBP87"/>
      <c r="CBQ87"/>
      <c r="CBR87"/>
      <c r="CBS87"/>
      <c r="CBT87"/>
      <c r="CBU87"/>
      <c r="CBV87"/>
      <c r="CBW87"/>
      <c r="CBX87"/>
      <c r="CBY87"/>
      <c r="CBZ87"/>
      <c r="CCA87"/>
      <c r="CCB87"/>
      <c r="CCC87"/>
      <c r="CCD87"/>
      <c r="CCE87"/>
      <c r="CCF87"/>
      <c r="CCG87"/>
      <c r="CCH87"/>
      <c r="CCI87"/>
      <c r="CCJ87"/>
      <c r="CCK87"/>
      <c r="CCL87"/>
      <c r="CCM87"/>
      <c r="CCN87"/>
      <c r="CCO87"/>
      <c r="CCP87"/>
      <c r="CCQ87"/>
      <c r="CCR87"/>
      <c r="CCS87"/>
      <c r="CCT87"/>
      <c r="CCU87"/>
      <c r="CCV87"/>
      <c r="CCW87"/>
      <c r="CCX87"/>
      <c r="CCY87"/>
      <c r="CCZ87"/>
      <c r="CDA87"/>
      <c r="CDB87"/>
      <c r="CDC87"/>
      <c r="CDD87"/>
      <c r="CDE87"/>
      <c r="CDF87"/>
      <c r="CDG87"/>
      <c r="CDH87"/>
      <c r="CDI87"/>
      <c r="CDJ87"/>
      <c r="CDK87"/>
      <c r="CDL87"/>
      <c r="CDM87"/>
      <c r="CDN87"/>
      <c r="CDO87"/>
      <c r="CDP87"/>
      <c r="CDQ87"/>
      <c r="CDR87"/>
      <c r="CDS87"/>
      <c r="CDT87"/>
      <c r="CDU87"/>
      <c r="CDV87"/>
      <c r="CDW87"/>
      <c r="CDX87"/>
      <c r="CDY87"/>
      <c r="CDZ87"/>
      <c r="CEA87"/>
      <c r="CEB87"/>
      <c r="CEC87"/>
      <c r="CED87"/>
      <c r="CEE87"/>
      <c r="CEF87"/>
      <c r="CEG87"/>
      <c r="CEH87"/>
      <c r="CEI87"/>
      <c r="CEJ87"/>
      <c r="CEK87"/>
      <c r="CEL87"/>
      <c r="CEM87"/>
      <c r="CEN87"/>
      <c r="CEO87"/>
      <c r="CEP87"/>
      <c r="CEQ87"/>
      <c r="CER87"/>
      <c r="CES87"/>
      <c r="CET87"/>
      <c r="CEU87"/>
      <c r="CEV87"/>
      <c r="CEW87"/>
      <c r="CEX87"/>
      <c r="CEY87"/>
      <c r="CEZ87"/>
      <c r="CFA87"/>
      <c r="CFB87"/>
      <c r="CFC87"/>
      <c r="CFD87"/>
      <c r="CFE87"/>
      <c r="CFF87"/>
      <c r="CFG87"/>
      <c r="CFH87"/>
      <c r="CFI87"/>
      <c r="CFJ87"/>
      <c r="CFK87"/>
      <c r="CFL87"/>
      <c r="CFM87"/>
      <c r="CFN87"/>
      <c r="CFO87"/>
      <c r="CFP87"/>
      <c r="CFQ87"/>
      <c r="CFR87"/>
      <c r="CFS87"/>
      <c r="CFT87"/>
      <c r="CFU87"/>
      <c r="CFV87"/>
      <c r="CFW87"/>
      <c r="CFX87"/>
      <c r="CFY87"/>
      <c r="CFZ87"/>
      <c r="CGA87"/>
      <c r="CGB87"/>
      <c r="CGC87"/>
      <c r="CGD87"/>
      <c r="CGE87"/>
      <c r="CGF87"/>
      <c r="CGG87"/>
      <c r="CGH87"/>
      <c r="CGI87"/>
      <c r="CGJ87"/>
      <c r="CGK87"/>
      <c r="CGL87"/>
      <c r="CGM87"/>
      <c r="CGN87"/>
      <c r="CGO87"/>
      <c r="CGP87"/>
      <c r="CGQ87"/>
      <c r="CGR87"/>
      <c r="CGS87"/>
      <c r="CGT87"/>
      <c r="CGU87"/>
      <c r="CGV87"/>
      <c r="CGW87"/>
      <c r="CGX87"/>
      <c r="CGY87"/>
      <c r="CGZ87"/>
      <c r="CHA87"/>
      <c r="CHB87"/>
      <c r="CHC87"/>
      <c r="CHD87"/>
      <c r="CHE87"/>
      <c r="CHF87"/>
      <c r="CHG87"/>
      <c r="CHH87"/>
      <c r="CHI87"/>
      <c r="CHJ87"/>
      <c r="CHK87"/>
      <c r="CHL87"/>
      <c r="CHM87"/>
      <c r="CHN87"/>
      <c r="CHO87"/>
      <c r="CHP87"/>
      <c r="CHQ87"/>
      <c r="CHR87"/>
      <c r="CHS87"/>
      <c r="CHT87"/>
      <c r="CHU87"/>
      <c r="CHV87"/>
      <c r="CHW87"/>
      <c r="CHX87"/>
      <c r="CHY87"/>
      <c r="CHZ87"/>
      <c r="CIA87"/>
      <c r="CIB87"/>
      <c r="CIC87"/>
      <c r="CID87"/>
      <c r="CIE87"/>
      <c r="CIF87"/>
      <c r="CIG87"/>
      <c r="CIH87"/>
      <c r="CII87"/>
      <c r="CIJ87"/>
      <c r="CIK87"/>
      <c r="CIL87"/>
      <c r="CIM87"/>
      <c r="CIN87"/>
      <c r="CIO87"/>
      <c r="CIP87"/>
      <c r="CIQ87"/>
      <c r="CIR87"/>
      <c r="CIS87"/>
      <c r="CIT87"/>
      <c r="CIU87"/>
      <c r="CIV87"/>
      <c r="CIW87"/>
      <c r="CIX87"/>
      <c r="CIY87"/>
      <c r="CIZ87"/>
      <c r="CJA87"/>
      <c r="CJB87"/>
      <c r="CJC87"/>
      <c r="CJD87"/>
      <c r="CJE87"/>
      <c r="CJF87"/>
      <c r="CJG87"/>
      <c r="CJH87"/>
      <c r="CJI87"/>
      <c r="CJJ87"/>
      <c r="CJK87"/>
      <c r="CJL87"/>
      <c r="CJM87"/>
      <c r="CJN87"/>
      <c r="CJO87"/>
      <c r="CJP87"/>
      <c r="CJQ87"/>
      <c r="CJR87"/>
      <c r="CJS87"/>
      <c r="CJT87"/>
      <c r="CJU87"/>
      <c r="CJV87"/>
      <c r="CJW87"/>
      <c r="CJX87"/>
      <c r="CJY87"/>
      <c r="CJZ87"/>
      <c r="CKA87"/>
      <c r="CKB87"/>
      <c r="CKC87"/>
      <c r="CKD87"/>
      <c r="CKE87"/>
      <c r="CKF87"/>
      <c r="CKG87"/>
      <c r="CKH87"/>
      <c r="CKI87"/>
      <c r="CKJ87"/>
      <c r="CKK87"/>
      <c r="CKL87"/>
      <c r="CKM87"/>
      <c r="CKN87"/>
      <c r="CKO87"/>
      <c r="CKP87"/>
      <c r="CKQ87"/>
      <c r="CKR87"/>
      <c r="CKS87"/>
      <c r="CKT87"/>
      <c r="CKU87"/>
      <c r="CKV87"/>
      <c r="CKW87"/>
      <c r="CKX87"/>
      <c r="CKY87"/>
      <c r="CKZ87"/>
      <c r="CLA87"/>
      <c r="CLB87"/>
      <c r="CLC87"/>
      <c r="CLD87"/>
      <c r="CLE87"/>
      <c r="CLF87"/>
      <c r="CLG87"/>
      <c r="CLH87"/>
      <c r="CLI87"/>
      <c r="CLJ87"/>
      <c r="CLK87"/>
      <c r="CLL87"/>
      <c r="CLM87"/>
      <c r="CLN87"/>
      <c r="CLO87"/>
      <c r="CLP87"/>
      <c r="CLQ87"/>
      <c r="CLR87"/>
      <c r="CLS87"/>
      <c r="CLT87"/>
      <c r="CLU87"/>
      <c r="CLV87"/>
      <c r="CLW87"/>
      <c r="CLX87"/>
      <c r="CLY87"/>
      <c r="CLZ87"/>
      <c r="CMA87"/>
      <c r="CMB87"/>
      <c r="CMC87"/>
      <c r="CMD87"/>
      <c r="CME87"/>
      <c r="CMF87"/>
      <c r="CMG87"/>
      <c r="CMH87"/>
      <c r="CMI87"/>
      <c r="CMJ87"/>
      <c r="CMK87"/>
      <c r="CML87"/>
      <c r="CMM87"/>
      <c r="CMN87"/>
      <c r="CMO87"/>
      <c r="CMP87"/>
      <c r="CMQ87"/>
      <c r="CMR87"/>
      <c r="CMS87"/>
      <c r="CMT87"/>
      <c r="CMU87"/>
      <c r="CMV87"/>
      <c r="CMW87"/>
      <c r="CMX87"/>
      <c r="CMY87"/>
      <c r="CMZ87"/>
      <c r="CNA87"/>
      <c r="CNB87"/>
      <c r="CNC87"/>
      <c r="CND87"/>
      <c r="CNE87"/>
      <c r="CNF87"/>
      <c r="CNG87"/>
      <c r="CNH87"/>
      <c r="CNI87"/>
      <c r="CNJ87"/>
      <c r="CNK87"/>
      <c r="CNL87"/>
      <c r="CNM87"/>
      <c r="CNN87"/>
      <c r="CNO87"/>
      <c r="CNP87"/>
      <c r="CNQ87"/>
      <c r="CNR87"/>
      <c r="CNS87"/>
      <c r="CNT87"/>
      <c r="CNU87"/>
      <c r="CNV87"/>
      <c r="CNW87"/>
      <c r="CNX87"/>
      <c r="CNY87"/>
      <c r="CNZ87"/>
      <c r="COA87"/>
      <c r="COB87"/>
      <c r="COC87"/>
      <c r="COD87"/>
      <c r="COE87"/>
      <c r="COF87"/>
      <c r="COG87"/>
      <c r="COH87"/>
      <c r="COI87"/>
      <c r="COJ87"/>
      <c r="COK87"/>
      <c r="COL87"/>
      <c r="COM87"/>
      <c r="CON87"/>
      <c r="COO87"/>
      <c r="COP87"/>
      <c r="COQ87"/>
      <c r="COR87"/>
      <c r="COS87"/>
      <c r="COT87"/>
      <c r="COU87"/>
      <c r="COV87"/>
      <c r="COW87"/>
      <c r="COX87"/>
      <c r="COY87"/>
      <c r="COZ87"/>
      <c r="CPA87"/>
      <c r="CPB87"/>
      <c r="CPC87"/>
      <c r="CPD87"/>
      <c r="CPE87"/>
      <c r="CPF87"/>
      <c r="CPG87"/>
      <c r="CPH87"/>
      <c r="CPI87"/>
      <c r="CPJ87"/>
      <c r="CPK87"/>
      <c r="CPL87"/>
      <c r="CPM87"/>
      <c r="CPN87"/>
      <c r="CPO87"/>
      <c r="CPP87"/>
      <c r="CPQ87"/>
      <c r="CPR87"/>
      <c r="CPS87"/>
      <c r="CPT87"/>
      <c r="CPU87"/>
      <c r="CPV87"/>
      <c r="CPW87"/>
      <c r="CPX87"/>
      <c r="CPY87"/>
      <c r="CPZ87"/>
      <c r="CQA87"/>
      <c r="CQB87"/>
      <c r="CQC87"/>
      <c r="CQD87"/>
      <c r="CQE87"/>
      <c r="CQF87"/>
      <c r="CQG87"/>
      <c r="CQH87"/>
      <c r="CQI87"/>
      <c r="CQJ87"/>
      <c r="CQK87"/>
      <c r="CQL87"/>
      <c r="CQM87"/>
      <c r="CQN87"/>
      <c r="CQO87"/>
      <c r="CQP87"/>
      <c r="CQQ87"/>
      <c r="CQR87"/>
      <c r="CQS87"/>
      <c r="CQT87"/>
      <c r="CQU87"/>
      <c r="CQV87"/>
      <c r="CQW87"/>
      <c r="CQX87"/>
      <c r="CQY87"/>
      <c r="CQZ87"/>
      <c r="CRA87"/>
      <c r="CRB87"/>
      <c r="CRC87"/>
      <c r="CRD87"/>
      <c r="CRE87"/>
      <c r="CRF87"/>
      <c r="CRG87"/>
      <c r="CRH87"/>
      <c r="CRI87"/>
    </row>
    <row r="88" spans="1:2505" s="28" customFormat="1" ht="18" customHeight="1" x14ac:dyDescent="0.25">
      <c r="A88" s="13"/>
      <c r="B88" s="322"/>
      <c r="C88" s="57" t="s">
        <v>16</v>
      </c>
      <c r="D88" s="80">
        <v>0</v>
      </c>
      <c r="E88" s="80">
        <v>0</v>
      </c>
      <c r="F88" s="13"/>
      <c r="G88" s="322"/>
      <c r="H88" s="57" t="s">
        <v>16</v>
      </c>
      <c r="I88" s="75">
        <v>0</v>
      </c>
      <c r="J88" s="75">
        <f t="shared" si="21"/>
        <v>0</v>
      </c>
      <c r="K88" s="75">
        <f t="shared" si="11"/>
        <v>0</v>
      </c>
      <c r="L88"/>
      <c r="M88" s="75">
        <v>0</v>
      </c>
      <c r="N88" s="78">
        <v>0</v>
      </c>
      <c r="O88" s="78">
        <v>0</v>
      </c>
      <c r="P88" s="32">
        <f t="shared" si="18"/>
        <v>609921</v>
      </c>
      <c r="Q88" s="32" t="e">
        <f t="shared" si="18"/>
        <v>#REF!</v>
      </c>
      <c r="R88" s="32" t="e">
        <f t="shared" si="18"/>
        <v>#REF!</v>
      </c>
      <c r="S88"/>
      <c r="T88"/>
      <c r="U88">
        <v>0</v>
      </c>
      <c r="V88">
        <v>0</v>
      </c>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c r="AMH88"/>
      <c r="AMI88"/>
      <c r="AMJ88"/>
      <c r="AMK88"/>
      <c r="AML88"/>
      <c r="AMM88"/>
      <c r="AMN88"/>
      <c r="AMO88"/>
      <c r="AMP88"/>
      <c r="AMQ88"/>
      <c r="AMR88"/>
      <c r="AMS88"/>
      <c r="AMT88"/>
      <c r="AMU88"/>
      <c r="AMV88"/>
      <c r="AMW88"/>
      <c r="AMX88"/>
      <c r="AMY88"/>
      <c r="AMZ88"/>
      <c r="ANA88"/>
      <c r="ANB88"/>
      <c r="ANC88"/>
      <c r="AND88"/>
      <c r="ANE88"/>
      <c r="ANF88"/>
      <c r="ANG88"/>
      <c r="ANH88"/>
      <c r="ANI88"/>
      <c r="ANJ88"/>
      <c r="ANK88"/>
      <c r="ANL88"/>
      <c r="ANM88"/>
      <c r="ANN88"/>
      <c r="ANO88"/>
      <c r="ANP88"/>
      <c r="ANQ88"/>
      <c r="ANR88"/>
      <c r="ANS88"/>
      <c r="ANT88"/>
      <c r="ANU88"/>
      <c r="ANV88"/>
      <c r="ANW88"/>
      <c r="ANX88"/>
      <c r="ANY88"/>
      <c r="ANZ88"/>
      <c r="AOA88"/>
      <c r="AOB88"/>
      <c r="AOC88"/>
      <c r="AOD88"/>
      <c r="AOE88"/>
      <c r="AOF88"/>
      <c r="AOG88"/>
      <c r="AOH88"/>
      <c r="AOI88"/>
      <c r="AOJ88"/>
      <c r="AOK88"/>
      <c r="AOL88"/>
      <c r="AOM88"/>
      <c r="AON88"/>
      <c r="AOO88"/>
      <c r="AOP88"/>
      <c r="AOQ88"/>
      <c r="AOR88"/>
      <c r="AOS88"/>
      <c r="AOT88"/>
      <c r="AOU88"/>
      <c r="AOV88"/>
      <c r="AOW88"/>
      <c r="AOX88"/>
      <c r="AOY88"/>
      <c r="AOZ88"/>
      <c r="APA88"/>
      <c r="APB88"/>
      <c r="APC88"/>
      <c r="APD88"/>
      <c r="APE88"/>
      <c r="APF88"/>
      <c r="APG88"/>
      <c r="APH88"/>
      <c r="API88"/>
      <c r="APJ88"/>
      <c r="APK88"/>
      <c r="APL88"/>
      <c r="APM88"/>
      <c r="APN88"/>
      <c r="APO88"/>
      <c r="APP88"/>
      <c r="APQ88"/>
      <c r="APR88"/>
      <c r="APS88"/>
      <c r="APT88"/>
      <c r="APU88"/>
      <c r="APV88"/>
      <c r="APW88"/>
      <c r="APX88"/>
      <c r="APY88"/>
      <c r="APZ88"/>
      <c r="AQA88"/>
      <c r="AQB88"/>
      <c r="AQC88"/>
      <c r="AQD88"/>
      <c r="AQE88"/>
      <c r="AQF88"/>
      <c r="AQG88"/>
      <c r="AQH88"/>
      <c r="AQI88"/>
      <c r="AQJ88"/>
      <c r="AQK88"/>
      <c r="AQL88"/>
      <c r="AQM88"/>
      <c r="AQN88"/>
      <c r="AQO88"/>
      <c r="AQP88"/>
      <c r="AQQ88"/>
      <c r="AQR88"/>
      <c r="AQS88"/>
      <c r="AQT88"/>
      <c r="AQU88"/>
      <c r="AQV88"/>
      <c r="AQW88"/>
      <c r="AQX88"/>
      <c r="AQY88"/>
      <c r="AQZ88"/>
      <c r="ARA88"/>
      <c r="ARB88"/>
      <c r="ARC88"/>
      <c r="ARD88"/>
      <c r="ARE88"/>
      <c r="ARF88"/>
      <c r="ARG88"/>
      <c r="ARH88"/>
      <c r="ARI88"/>
      <c r="ARJ88"/>
      <c r="ARK88"/>
      <c r="ARL88"/>
      <c r="ARM88"/>
      <c r="ARN88"/>
      <c r="ARO88"/>
      <c r="ARP88"/>
      <c r="ARQ88"/>
      <c r="ARR88"/>
      <c r="ARS88"/>
      <c r="ART88"/>
      <c r="ARU88"/>
      <c r="ARV88"/>
      <c r="ARW88"/>
      <c r="ARX88"/>
      <c r="ARY88"/>
      <c r="ARZ88"/>
      <c r="ASA88"/>
      <c r="ASB88"/>
      <c r="ASC88"/>
      <c r="ASD88"/>
      <c r="ASE88"/>
      <c r="ASF88"/>
      <c r="ASG88"/>
      <c r="ASH88"/>
      <c r="ASI88"/>
      <c r="ASJ88"/>
      <c r="ASK88"/>
      <c r="ASL88"/>
      <c r="ASM88"/>
      <c r="ASN88"/>
      <c r="ASO88"/>
      <c r="ASP88"/>
      <c r="ASQ88"/>
      <c r="ASR88"/>
      <c r="ASS88"/>
      <c r="AST88"/>
      <c r="ASU88"/>
      <c r="ASV88"/>
      <c r="ASW88"/>
      <c r="ASX88"/>
      <c r="ASY88"/>
      <c r="ASZ88"/>
      <c r="ATA88"/>
      <c r="ATB88"/>
      <c r="ATC88"/>
      <c r="ATD88"/>
      <c r="ATE88"/>
      <c r="ATF88"/>
      <c r="ATG88"/>
      <c r="ATH88"/>
      <c r="ATI88"/>
      <c r="ATJ88"/>
      <c r="ATK88"/>
      <c r="ATL88"/>
      <c r="ATM88"/>
      <c r="ATN88"/>
      <c r="ATO88"/>
      <c r="ATP88"/>
      <c r="ATQ88"/>
      <c r="ATR88"/>
      <c r="ATS88"/>
      <c r="ATT88"/>
      <c r="ATU88"/>
      <c r="ATV88"/>
      <c r="ATW88"/>
      <c r="ATX88"/>
      <c r="ATY88"/>
      <c r="ATZ88"/>
      <c r="AUA88"/>
      <c r="AUB88"/>
      <c r="AUC88"/>
      <c r="AUD88"/>
      <c r="AUE88"/>
      <c r="AUF88"/>
      <c r="AUG88"/>
      <c r="AUH88"/>
      <c r="AUI88"/>
      <c r="AUJ88"/>
      <c r="AUK88"/>
      <c r="AUL88"/>
      <c r="AUM88"/>
      <c r="AUN88"/>
      <c r="AUO88"/>
      <c r="AUP88"/>
      <c r="AUQ88"/>
      <c r="AUR88"/>
      <c r="AUS88"/>
      <c r="AUT88"/>
      <c r="AUU88"/>
      <c r="AUV88"/>
      <c r="AUW88"/>
      <c r="AUX88"/>
      <c r="AUY88"/>
      <c r="AUZ88"/>
      <c r="AVA88"/>
      <c r="AVB88"/>
      <c r="AVC88"/>
      <c r="AVD88"/>
      <c r="AVE88"/>
      <c r="AVF88"/>
      <c r="AVG88"/>
      <c r="AVH88"/>
      <c r="AVI88"/>
      <c r="AVJ88"/>
      <c r="AVK88"/>
      <c r="AVL88"/>
      <c r="AVM88"/>
      <c r="AVN88"/>
      <c r="AVO88"/>
      <c r="AVP88"/>
      <c r="AVQ88"/>
      <c r="AVR88"/>
      <c r="AVS88"/>
      <c r="AVT88"/>
      <c r="AVU88"/>
      <c r="AVV88"/>
      <c r="AVW88"/>
      <c r="AVX88"/>
      <c r="AVY88"/>
      <c r="AVZ88"/>
      <c r="AWA88"/>
      <c r="AWB88"/>
      <c r="AWC88"/>
      <c r="AWD88"/>
      <c r="AWE88"/>
      <c r="AWF88"/>
      <c r="AWG88"/>
      <c r="AWH88"/>
      <c r="AWI88"/>
      <c r="AWJ88"/>
      <c r="AWK88"/>
      <c r="AWL88"/>
      <c r="AWM88"/>
      <c r="AWN88"/>
      <c r="AWO88"/>
      <c r="AWP88"/>
      <c r="AWQ88"/>
      <c r="AWR88"/>
      <c r="AWS88"/>
      <c r="AWT88"/>
      <c r="AWU88"/>
      <c r="AWV88"/>
      <c r="AWW88"/>
      <c r="AWX88"/>
      <c r="AWY88"/>
      <c r="AWZ88"/>
      <c r="AXA88"/>
      <c r="AXB88"/>
      <c r="AXC88"/>
      <c r="AXD88"/>
      <c r="AXE88"/>
      <c r="AXF88"/>
      <c r="AXG88"/>
      <c r="AXH88"/>
      <c r="AXI88"/>
      <c r="AXJ88"/>
      <c r="AXK88"/>
      <c r="AXL88"/>
      <c r="AXM88"/>
      <c r="AXN88"/>
      <c r="AXO88"/>
      <c r="AXP88"/>
      <c r="AXQ88"/>
      <c r="AXR88"/>
      <c r="AXS88"/>
      <c r="AXT88"/>
      <c r="AXU88"/>
      <c r="AXV88"/>
      <c r="AXW88"/>
      <c r="AXX88"/>
      <c r="AXY88"/>
      <c r="AXZ88"/>
      <c r="AYA88"/>
      <c r="AYB88"/>
      <c r="AYC88"/>
      <c r="AYD88"/>
      <c r="AYE88"/>
      <c r="AYF88"/>
      <c r="AYG88"/>
      <c r="AYH88"/>
      <c r="AYI88"/>
      <c r="AYJ88"/>
      <c r="AYK88"/>
      <c r="AYL88"/>
      <c r="AYM88"/>
      <c r="AYN88"/>
      <c r="AYO88"/>
      <c r="AYP88"/>
      <c r="AYQ88"/>
      <c r="AYR88"/>
      <c r="AYS88"/>
      <c r="AYT88"/>
      <c r="AYU88"/>
      <c r="AYV88"/>
      <c r="AYW88"/>
      <c r="AYX88"/>
      <c r="AYY88"/>
      <c r="AYZ88"/>
      <c r="AZA88"/>
      <c r="AZB88"/>
      <c r="AZC88"/>
      <c r="AZD88"/>
      <c r="AZE88"/>
      <c r="AZF88"/>
      <c r="AZG88"/>
      <c r="AZH88"/>
      <c r="AZI88"/>
      <c r="AZJ88"/>
      <c r="AZK88"/>
      <c r="AZL88"/>
      <c r="AZM88"/>
      <c r="AZN88"/>
      <c r="AZO88"/>
      <c r="AZP88"/>
      <c r="AZQ88"/>
      <c r="AZR88"/>
      <c r="AZS88"/>
      <c r="AZT88"/>
      <c r="AZU88"/>
      <c r="AZV88"/>
      <c r="AZW88"/>
      <c r="AZX88"/>
      <c r="AZY88"/>
      <c r="AZZ88"/>
      <c r="BAA88"/>
      <c r="BAB88"/>
      <c r="BAC88"/>
      <c r="BAD88"/>
      <c r="BAE88"/>
      <c r="BAF88"/>
      <c r="BAG88"/>
      <c r="BAH88"/>
      <c r="BAI88"/>
      <c r="BAJ88"/>
      <c r="BAK88"/>
      <c r="BAL88"/>
      <c r="BAM88"/>
      <c r="BAN88"/>
      <c r="BAO88"/>
      <c r="BAP88"/>
      <c r="BAQ88"/>
      <c r="BAR88"/>
      <c r="BAS88"/>
      <c r="BAT88"/>
      <c r="BAU88"/>
      <c r="BAV88"/>
      <c r="BAW88"/>
      <c r="BAX88"/>
      <c r="BAY88"/>
      <c r="BAZ88"/>
      <c r="BBA88"/>
      <c r="BBB88"/>
      <c r="BBC88"/>
      <c r="BBD88"/>
      <c r="BBE88"/>
      <c r="BBF88"/>
      <c r="BBG88"/>
      <c r="BBH88"/>
      <c r="BBI88"/>
      <c r="BBJ88"/>
      <c r="BBK88"/>
      <c r="BBL88"/>
      <c r="BBM88"/>
      <c r="BBN88"/>
      <c r="BBO88"/>
      <c r="BBP88"/>
      <c r="BBQ88"/>
      <c r="BBR88"/>
      <c r="BBS88"/>
      <c r="BBT88"/>
      <c r="BBU88"/>
      <c r="BBV88"/>
      <c r="BBW88"/>
      <c r="BBX88"/>
      <c r="BBY88"/>
      <c r="BBZ88"/>
      <c r="BCA88"/>
      <c r="BCB88"/>
      <c r="BCC88"/>
      <c r="BCD88"/>
      <c r="BCE88"/>
      <c r="BCF88"/>
      <c r="BCG88"/>
      <c r="BCH88"/>
      <c r="BCI88"/>
      <c r="BCJ88"/>
      <c r="BCK88"/>
      <c r="BCL88"/>
      <c r="BCM88"/>
      <c r="BCN88"/>
      <c r="BCO88"/>
      <c r="BCP88"/>
      <c r="BCQ88"/>
      <c r="BCR88"/>
      <c r="BCS88"/>
      <c r="BCT88"/>
      <c r="BCU88"/>
      <c r="BCV88"/>
      <c r="BCW88"/>
      <c r="BCX88"/>
      <c r="BCY88"/>
      <c r="BCZ88"/>
      <c r="BDA88"/>
      <c r="BDB88"/>
      <c r="BDC88"/>
      <c r="BDD88"/>
      <c r="BDE88"/>
      <c r="BDF88"/>
      <c r="BDG88"/>
      <c r="BDH88"/>
      <c r="BDI88"/>
      <c r="BDJ88"/>
      <c r="BDK88"/>
      <c r="BDL88"/>
      <c r="BDM88"/>
      <c r="BDN88"/>
      <c r="BDO88"/>
      <c r="BDP88"/>
      <c r="BDQ88"/>
      <c r="BDR88"/>
      <c r="BDS88"/>
      <c r="BDT88"/>
      <c r="BDU88"/>
      <c r="BDV88"/>
      <c r="BDW88"/>
      <c r="BDX88"/>
      <c r="BDY88"/>
      <c r="BDZ88"/>
      <c r="BEA88"/>
      <c r="BEB88"/>
      <c r="BEC88"/>
      <c r="BED88"/>
      <c r="BEE88"/>
      <c r="BEF88"/>
      <c r="BEG88"/>
      <c r="BEH88"/>
      <c r="BEI88"/>
      <c r="BEJ88"/>
      <c r="BEK88"/>
      <c r="BEL88"/>
      <c r="BEM88"/>
      <c r="BEN88"/>
      <c r="BEO88"/>
      <c r="BEP88"/>
      <c r="BEQ88"/>
      <c r="BER88"/>
      <c r="BES88"/>
      <c r="BET88"/>
      <c r="BEU88"/>
      <c r="BEV88"/>
      <c r="BEW88"/>
      <c r="BEX88"/>
      <c r="BEY88"/>
      <c r="BEZ88"/>
      <c r="BFA88"/>
      <c r="BFB88"/>
      <c r="BFC88"/>
      <c r="BFD88"/>
      <c r="BFE88"/>
      <c r="BFF88"/>
      <c r="BFG88"/>
      <c r="BFH88"/>
      <c r="BFI88"/>
      <c r="BFJ88"/>
      <c r="BFK88"/>
      <c r="BFL88"/>
      <c r="BFM88"/>
      <c r="BFN88"/>
      <c r="BFO88"/>
      <c r="BFP88"/>
      <c r="BFQ88"/>
      <c r="BFR88"/>
      <c r="BFS88"/>
      <c r="BFT88"/>
      <c r="BFU88"/>
      <c r="BFV88"/>
      <c r="BFW88"/>
      <c r="BFX88"/>
      <c r="BFY88"/>
      <c r="BFZ88"/>
      <c r="BGA88"/>
      <c r="BGB88"/>
      <c r="BGC88"/>
      <c r="BGD88"/>
      <c r="BGE88"/>
      <c r="BGF88"/>
      <c r="BGG88"/>
      <c r="BGH88"/>
      <c r="BGI88"/>
      <c r="BGJ88"/>
      <c r="BGK88"/>
      <c r="BGL88"/>
      <c r="BGM88"/>
      <c r="BGN88"/>
      <c r="BGO88"/>
      <c r="BGP88"/>
      <c r="BGQ88"/>
      <c r="BGR88"/>
      <c r="BGS88"/>
      <c r="BGT88"/>
      <c r="BGU88"/>
      <c r="BGV88"/>
      <c r="BGW88"/>
      <c r="BGX88"/>
      <c r="BGY88"/>
      <c r="BGZ88"/>
      <c r="BHA88"/>
      <c r="BHB88"/>
      <c r="BHC88"/>
      <c r="BHD88"/>
      <c r="BHE88"/>
      <c r="BHF88"/>
      <c r="BHG88"/>
      <c r="BHH88"/>
      <c r="BHI88"/>
      <c r="BHJ88"/>
      <c r="BHK88"/>
      <c r="BHL88"/>
      <c r="BHM88"/>
      <c r="BHN88"/>
      <c r="BHO88"/>
      <c r="BHP88"/>
      <c r="BHQ88"/>
      <c r="BHR88"/>
      <c r="BHS88"/>
      <c r="BHT88"/>
      <c r="BHU88"/>
      <c r="BHV88"/>
      <c r="BHW88"/>
      <c r="BHX88"/>
      <c r="BHY88"/>
      <c r="BHZ88"/>
      <c r="BIA88"/>
      <c r="BIB88"/>
      <c r="BIC88"/>
      <c r="BID88"/>
      <c r="BIE88"/>
      <c r="BIF88"/>
      <c r="BIG88"/>
      <c r="BIH88"/>
      <c r="BII88"/>
      <c r="BIJ88"/>
      <c r="BIK88"/>
      <c r="BIL88"/>
      <c r="BIM88"/>
      <c r="BIN88"/>
      <c r="BIO88"/>
      <c r="BIP88"/>
      <c r="BIQ88"/>
      <c r="BIR88"/>
      <c r="BIS88"/>
      <c r="BIT88"/>
      <c r="BIU88"/>
      <c r="BIV88"/>
      <c r="BIW88"/>
      <c r="BIX88"/>
      <c r="BIY88"/>
      <c r="BIZ88"/>
      <c r="BJA88"/>
      <c r="BJB88"/>
      <c r="BJC88"/>
      <c r="BJD88"/>
      <c r="BJE88"/>
      <c r="BJF88"/>
      <c r="BJG88"/>
      <c r="BJH88"/>
      <c r="BJI88"/>
      <c r="BJJ88"/>
      <c r="BJK88"/>
      <c r="BJL88"/>
      <c r="BJM88"/>
      <c r="BJN88"/>
      <c r="BJO88"/>
      <c r="BJP88"/>
      <c r="BJQ88"/>
      <c r="BJR88"/>
      <c r="BJS88"/>
      <c r="BJT88"/>
      <c r="BJU88"/>
      <c r="BJV88"/>
      <c r="BJW88"/>
      <c r="BJX88"/>
      <c r="BJY88"/>
      <c r="BJZ88"/>
      <c r="BKA88"/>
      <c r="BKB88"/>
      <c r="BKC88"/>
      <c r="BKD88"/>
      <c r="BKE88"/>
      <c r="BKF88"/>
      <c r="BKG88"/>
      <c r="BKH88"/>
      <c r="BKI88"/>
      <c r="BKJ88"/>
      <c r="BKK88"/>
      <c r="BKL88"/>
      <c r="BKM88"/>
      <c r="BKN88"/>
      <c r="BKO88"/>
      <c r="BKP88"/>
      <c r="BKQ88"/>
      <c r="BKR88"/>
      <c r="BKS88"/>
      <c r="BKT88"/>
      <c r="BKU88"/>
      <c r="BKV88"/>
      <c r="BKW88"/>
      <c r="BKX88"/>
      <c r="BKY88"/>
      <c r="BKZ88"/>
      <c r="BLA88"/>
      <c r="BLB88"/>
      <c r="BLC88"/>
      <c r="BLD88"/>
      <c r="BLE88"/>
      <c r="BLF88"/>
      <c r="BLG88"/>
      <c r="BLH88"/>
      <c r="BLI88"/>
      <c r="BLJ88"/>
      <c r="BLK88"/>
      <c r="BLL88"/>
      <c r="BLM88"/>
      <c r="BLN88"/>
      <c r="BLO88"/>
      <c r="BLP88"/>
      <c r="BLQ88"/>
      <c r="BLR88"/>
      <c r="BLS88"/>
      <c r="BLT88"/>
      <c r="BLU88"/>
      <c r="BLV88"/>
      <c r="BLW88"/>
      <c r="BLX88"/>
      <c r="BLY88"/>
      <c r="BLZ88"/>
      <c r="BMA88"/>
      <c r="BMB88"/>
      <c r="BMC88"/>
      <c r="BMD88"/>
      <c r="BME88"/>
      <c r="BMF88"/>
      <c r="BMG88"/>
      <c r="BMH88"/>
      <c r="BMI88"/>
      <c r="BMJ88"/>
      <c r="BMK88"/>
      <c r="BML88"/>
      <c r="BMM88"/>
      <c r="BMN88"/>
      <c r="BMO88"/>
      <c r="BMP88"/>
      <c r="BMQ88"/>
      <c r="BMR88"/>
      <c r="BMS88"/>
      <c r="BMT88"/>
      <c r="BMU88"/>
      <c r="BMV88"/>
      <c r="BMW88"/>
      <c r="BMX88"/>
      <c r="BMY88"/>
      <c r="BMZ88"/>
      <c r="BNA88"/>
      <c r="BNB88"/>
      <c r="BNC88"/>
      <c r="BND88"/>
      <c r="BNE88"/>
      <c r="BNF88"/>
      <c r="BNG88"/>
      <c r="BNH88"/>
      <c r="BNI88"/>
      <c r="BNJ88"/>
      <c r="BNK88"/>
      <c r="BNL88"/>
      <c r="BNM88"/>
      <c r="BNN88"/>
      <c r="BNO88"/>
      <c r="BNP88"/>
      <c r="BNQ88"/>
      <c r="BNR88"/>
      <c r="BNS88"/>
      <c r="BNT88"/>
      <c r="BNU88"/>
      <c r="BNV88"/>
      <c r="BNW88"/>
      <c r="BNX88"/>
      <c r="BNY88"/>
      <c r="BNZ88"/>
      <c r="BOA88"/>
      <c r="BOB88"/>
      <c r="BOC88"/>
      <c r="BOD88"/>
      <c r="BOE88"/>
      <c r="BOF88"/>
      <c r="BOG88"/>
      <c r="BOH88"/>
      <c r="BOI88"/>
      <c r="BOJ88"/>
      <c r="BOK88"/>
      <c r="BOL88"/>
      <c r="BOM88"/>
      <c r="BON88"/>
      <c r="BOO88"/>
      <c r="BOP88"/>
      <c r="BOQ88"/>
      <c r="BOR88"/>
      <c r="BOS88"/>
      <c r="BOT88"/>
      <c r="BOU88"/>
      <c r="BOV88"/>
      <c r="BOW88"/>
      <c r="BOX88"/>
      <c r="BOY88"/>
      <c r="BOZ88"/>
      <c r="BPA88"/>
      <c r="BPB88"/>
      <c r="BPC88"/>
      <c r="BPD88"/>
      <c r="BPE88"/>
      <c r="BPF88"/>
      <c r="BPG88"/>
      <c r="BPH88"/>
      <c r="BPI88"/>
      <c r="BPJ88"/>
      <c r="BPK88"/>
      <c r="BPL88"/>
      <c r="BPM88"/>
      <c r="BPN88"/>
      <c r="BPO88"/>
      <c r="BPP88"/>
      <c r="BPQ88"/>
      <c r="BPR88"/>
      <c r="BPS88"/>
      <c r="BPT88"/>
      <c r="BPU88"/>
      <c r="BPV88"/>
      <c r="BPW88"/>
      <c r="BPX88"/>
      <c r="BPY88"/>
      <c r="BPZ88"/>
      <c r="BQA88"/>
      <c r="BQB88"/>
      <c r="BQC88"/>
      <c r="BQD88"/>
      <c r="BQE88"/>
      <c r="BQF88"/>
      <c r="BQG88"/>
      <c r="BQH88"/>
      <c r="BQI88"/>
      <c r="BQJ88"/>
      <c r="BQK88"/>
      <c r="BQL88"/>
      <c r="BQM88"/>
      <c r="BQN88"/>
      <c r="BQO88"/>
      <c r="BQP88"/>
      <c r="BQQ88"/>
      <c r="BQR88"/>
      <c r="BQS88"/>
      <c r="BQT88"/>
      <c r="BQU88"/>
      <c r="BQV88"/>
      <c r="BQW88"/>
      <c r="BQX88"/>
      <c r="BQY88"/>
      <c r="BQZ88"/>
      <c r="BRA88"/>
      <c r="BRB88"/>
      <c r="BRC88"/>
      <c r="BRD88"/>
      <c r="BRE88"/>
      <c r="BRF88"/>
      <c r="BRG88"/>
      <c r="BRH88"/>
      <c r="BRI88"/>
      <c r="BRJ88"/>
      <c r="BRK88"/>
      <c r="BRL88"/>
      <c r="BRM88"/>
      <c r="BRN88"/>
      <c r="BRO88"/>
      <c r="BRP88"/>
      <c r="BRQ88"/>
      <c r="BRR88"/>
      <c r="BRS88"/>
      <c r="BRT88"/>
      <c r="BRU88"/>
      <c r="BRV88"/>
      <c r="BRW88"/>
      <c r="BRX88"/>
      <c r="BRY88"/>
      <c r="BRZ88"/>
      <c r="BSA88"/>
      <c r="BSB88"/>
      <c r="BSC88"/>
      <c r="BSD88"/>
      <c r="BSE88"/>
      <c r="BSF88"/>
      <c r="BSG88"/>
      <c r="BSH88"/>
      <c r="BSI88"/>
      <c r="BSJ88"/>
      <c r="BSK88"/>
      <c r="BSL88"/>
      <c r="BSM88"/>
      <c r="BSN88"/>
      <c r="BSO88"/>
      <c r="BSP88"/>
      <c r="BSQ88"/>
      <c r="BSR88"/>
      <c r="BSS88"/>
      <c r="BST88"/>
      <c r="BSU88"/>
      <c r="BSV88"/>
      <c r="BSW88"/>
      <c r="BSX88"/>
      <c r="BSY88"/>
      <c r="BSZ88"/>
      <c r="BTA88"/>
      <c r="BTB88"/>
      <c r="BTC88"/>
      <c r="BTD88"/>
      <c r="BTE88"/>
      <c r="BTF88"/>
      <c r="BTG88"/>
      <c r="BTH88"/>
      <c r="BTI88"/>
      <c r="BTJ88"/>
      <c r="BTK88"/>
      <c r="BTL88"/>
      <c r="BTM88"/>
      <c r="BTN88"/>
      <c r="BTO88"/>
      <c r="BTP88"/>
      <c r="BTQ88"/>
      <c r="BTR88"/>
      <c r="BTS88"/>
      <c r="BTT88"/>
      <c r="BTU88"/>
      <c r="BTV88"/>
      <c r="BTW88"/>
      <c r="BTX88"/>
      <c r="BTY88"/>
      <c r="BTZ88"/>
      <c r="BUA88"/>
      <c r="BUB88"/>
      <c r="BUC88"/>
      <c r="BUD88"/>
      <c r="BUE88"/>
      <c r="BUF88"/>
      <c r="BUG88"/>
      <c r="BUH88"/>
      <c r="BUI88"/>
      <c r="BUJ88"/>
      <c r="BUK88"/>
      <c r="BUL88"/>
      <c r="BUM88"/>
      <c r="BUN88"/>
      <c r="BUO88"/>
      <c r="BUP88"/>
      <c r="BUQ88"/>
      <c r="BUR88"/>
      <c r="BUS88"/>
      <c r="BUT88"/>
      <c r="BUU88"/>
      <c r="BUV88"/>
      <c r="BUW88"/>
      <c r="BUX88"/>
      <c r="BUY88"/>
      <c r="BUZ88"/>
      <c r="BVA88"/>
      <c r="BVB88"/>
      <c r="BVC88"/>
      <c r="BVD88"/>
      <c r="BVE88"/>
      <c r="BVF88"/>
      <c r="BVG88"/>
      <c r="BVH88"/>
      <c r="BVI88"/>
      <c r="BVJ88"/>
      <c r="BVK88"/>
      <c r="BVL88"/>
      <c r="BVM88"/>
      <c r="BVN88"/>
      <c r="BVO88"/>
      <c r="BVP88"/>
      <c r="BVQ88"/>
      <c r="BVR88"/>
      <c r="BVS88"/>
      <c r="BVT88"/>
      <c r="BVU88"/>
      <c r="BVV88"/>
      <c r="BVW88"/>
      <c r="BVX88"/>
      <c r="BVY88"/>
      <c r="BVZ88"/>
      <c r="BWA88"/>
      <c r="BWB88"/>
      <c r="BWC88"/>
      <c r="BWD88"/>
      <c r="BWE88"/>
      <c r="BWF88"/>
      <c r="BWG88"/>
      <c r="BWH88"/>
      <c r="BWI88"/>
      <c r="BWJ88"/>
      <c r="BWK88"/>
      <c r="BWL88"/>
      <c r="BWM88"/>
      <c r="BWN88"/>
      <c r="BWO88"/>
      <c r="BWP88"/>
      <c r="BWQ88"/>
      <c r="BWR88"/>
      <c r="BWS88"/>
      <c r="BWT88"/>
      <c r="BWU88"/>
      <c r="BWV88"/>
      <c r="BWW88"/>
      <c r="BWX88"/>
      <c r="BWY88"/>
      <c r="BWZ88"/>
      <c r="BXA88"/>
      <c r="BXB88"/>
      <c r="BXC88"/>
      <c r="BXD88"/>
      <c r="BXE88"/>
      <c r="BXF88"/>
      <c r="BXG88"/>
      <c r="BXH88"/>
      <c r="BXI88"/>
      <c r="BXJ88"/>
      <c r="BXK88"/>
      <c r="BXL88"/>
      <c r="BXM88"/>
      <c r="BXN88"/>
      <c r="BXO88"/>
      <c r="BXP88"/>
      <c r="BXQ88"/>
      <c r="BXR88"/>
      <c r="BXS88"/>
      <c r="BXT88"/>
      <c r="BXU88"/>
      <c r="BXV88"/>
      <c r="BXW88"/>
      <c r="BXX88"/>
      <c r="BXY88"/>
      <c r="BXZ88"/>
      <c r="BYA88"/>
      <c r="BYB88"/>
      <c r="BYC88"/>
      <c r="BYD88"/>
      <c r="BYE88"/>
      <c r="BYF88"/>
      <c r="BYG88"/>
      <c r="BYH88"/>
      <c r="BYI88"/>
      <c r="BYJ88"/>
      <c r="BYK88"/>
      <c r="BYL88"/>
      <c r="BYM88"/>
      <c r="BYN88"/>
      <c r="BYO88"/>
      <c r="BYP88"/>
      <c r="BYQ88"/>
      <c r="BYR88"/>
      <c r="BYS88"/>
      <c r="BYT88"/>
      <c r="BYU88"/>
      <c r="BYV88"/>
      <c r="BYW88"/>
      <c r="BYX88"/>
      <c r="BYY88"/>
      <c r="BYZ88"/>
      <c r="BZA88"/>
      <c r="BZB88"/>
      <c r="BZC88"/>
      <c r="BZD88"/>
      <c r="BZE88"/>
      <c r="BZF88"/>
      <c r="BZG88"/>
      <c r="BZH88"/>
      <c r="BZI88"/>
      <c r="BZJ88"/>
      <c r="BZK88"/>
      <c r="BZL88"/>
      <c r="BZM88"/>
      <c r="BZN88"/>
      <c r="BZO88"/>
      <c r="BZP88"/>
      <c r="BZQ88"/>
      <c r="BZR88"/>
      <c r="BZS88"/>
      <c r="BZT88"/>
      <c r="BZU88"/>
      <c r="BZV88"/>
      <c r="BZW88"/>
      <c r="BZX88"/>
      <c r="BZY88"/>
      <c r="BZZ88"/>
      <c r="CAA88"/>
      <c r="CAB88"/>
      <c r="CAC88"/>
      <c r="CAD88"/>
      <c r="CAE88"/>
      <c r="CAF88"/>
      <c r="CAG88"/>
      <c r="CAH88"/>
      <c r="CAI88"/>
      <c r="CAJ88"/>
      <c r="CAK88"/>
      <c r="CAL88"/>
      <c r="CAM88"/>
      <c r="CAN88"/>
      <c r="CAO88"/>
      <c r="CAP88"/>
      <c r="CAQ88"/>
      <c r="CAR88"/>
      <c r="CAS88"/>
      <c r="CAT88"/>
      <c r="CAU88"/>
      <c r="CAV88"/>
      <c r="CAW88"/>
      <c r="CAX88"/>
      <c r="CAY88"/>
      <c r="CAZ88"/>
      <c r="CBA88"/>
      <c r="CBB88"/>
      <c r="CBC88"/>
      <c r="CBD88"/>
      <c r="CBE88"/>
      <c r="CBF88"/>
      <c r="CBG88"/>
      <c r="CBH88"/>
      <c r="CBI88"/>
      <c r="CBJ88"/>
      <c r="CBK88"/>
      <c r="CBL88"/>
      <c r="CBM88"/>
      <c r="CBN88"/>
      <c r="CBO88"/>
      <c r="CBP88"/>
      <c r="CBQ88"/>
      <c r="CBR88"/>
      <c r="CBS88"/>
      <c r="CBT88"/>
      <c r="CBU88"/>
      <c r="CBV88"/>
      <c r="CBW88"/>
      <c r="CBX88"/>
      <c r="CBY88"/>
      <c r="CBZ88"/>
      <c r="CCA88"/>
      <c r="CCB88"/>
      <c r="CCC88"/>
      <c r="CCD88"/>
      <c r="CCE88"/>
      <c r="CCF88"/>
      <c r="CCG88"/>
      <c r="CCH88"/>
      <c r="CCI88"/>
      <c r="CCJ88"/>
      <c r="CCK88"/>
      <c r="CCL88"/>
      <c r="CCM88"/>
      <c r="CCN88"/>
      <c r="CCO88"/>
      <c r="CCP88"/>
      <c r="CCQ88"/>
      <c r="CCR88"/>
      <c r="CCS88"/>
      <c r="CCT88"/>
      <c r="CCU88"/>
      <c r="CCV88"/>
      <c r="CCW88"/>
      <c r="CCX88"/>
      <c r="CCY88"/>
      <c r="CCZ88"/>
      <c r="CDA88"/>
      <c r="CDB88"/>
      <c r="CDC88"/>
      <c r="CDD88"/>
      <c r="CDE88"/>
      <c r="CDF88"/>
      <c r="CDG88"/>
      <c r="CDH88"/>
      <c r="CDI88"/>
      <c r="CDJ88"/>
      <c r="CDK88"/>
      <c r="CDL88"/>
      <c r="CDM88"/>
      <c r="CDN88"/>
      <c r="CDO88"/>
      <c r="CDP88"/>
      <c r="CDQ88"/>
      <c r="CDR88"/>
      <c r="CDS88"/>
      <c r="CDT88"/>
      <c r="CDU88"/>
      <c r="CDV88"/>
      <c r="CDW88"/>
      <c r="CDX88"/>
      <c r="CDY88"/>
      <c r="CDZ88"/>
      <c r="CEA88"/>
      <c r="CEB88"/>
      <c r="CEC88"/>
      <c r="CED88"/>
      <c r="CEE88"/>
      <c r="CEF88"/>
      <c r="CEG88"/>
      <c r="CEH88"/>
      <c r="CEI88"/>
      <c r="CEJ88"/>
      <c r="CEK88"/>
      <c r="CEL88"/>
      <c r="CEM88"/>
      <c r="CEN88"/>
      <c r="CEO88"/>
      <c r="CEP88"/>
      <c r="CEQ88"/>
      <c r="CER88"/>
      <c r="CES88"/>
      <c r="CET88"/>
      <c r="CEU88"/>
      <c r="CEV88"/>
      <c r="CEW88"/>
      <c r="CEX88"/>
      <c r="CEY88"/>
      <c r="CEZ88"/>
      <c r="CFA88"/>
      <c r="CFB88"/>
      <c r="CFC88"/>
      <c r="CFD88"/>
      <c r="CFE88"/>
      <c r="CFF88"/>
      <c r="CFG88"/>
      <c r="CFH88"/>
      <c r="CFI88"/>
      <c r="CFJ88"/>
      <c r="CFK88"/>
      <c r="CFL88"/>
      <c r="CFM88"/>
      <c r="CFN88"/>
      <c r="CFO88"/>
      <c r="CFP88"/>
      <c r="CFQ88"/>
      <c r="CFR88"/>
      <c r="CFS88"/>
      <c r="CFT88"/>
      <c r="CFU88"/>
      <c r="CFV88"/>
      <c r="CFW88"/>
      <c r="CFX88"/>
      <c r="CFY88"/>
      <c r="CFZ88"/>
      <c r="CGA88"/>
      <c r="CGB88"/>
      <c r="CGC88"/>
      <c r="CGD88"/>
      <c r="CGE88"/>
      <c r="CGF88"/>
      <c r="CGG88"/>
      <c r="CGH88"/>
      <c r="CGI88"/>
      <c r="CGJ88"/>
      <c r="CGK88"/>
      <c r="CGL88"/>
      <c r="CGM88"/>
      <c r="CGN88"/>
      <c r="CGO88"/>
      <c r="CGP88"/>
      <c r="CGQ88"/>
      <c r="CGR88"/>
      <c r="CGS88"/>
      <c r="CGT88"/>
      <c r="CGU88"/>
      <c r="CGV88"/>
      <c r="CGW88"/>
      <c r="CGX88"/>
      <c r="CGY88"/>
      <c r="CGZ88"/>
      <c r="CHA88"/>
      <c r="CHB88"/>
      <c r="CHC88"/>
      <c r="CHD88"/>
      <c r="CHE88"/>
      <c r="CHF88"/>
      <c r="CHG88"/>
      <c r="CHH88"/>
      <c r="CHI88"/>
      <c r="CHJ88"/>
      <c r="CHK88"/>
      <c r="CHL88"/>
      <c r="CHM88"/>
      <c r="CHN88"/>
      <c r="CHO88"/>
      <c r="CHP88"/>
      <c r="CHQ88"/>
      <c r="CHR88"/>
      <c r="CHS88"/>
      <c r="CHT88"/>
      <c r="CHU88"/>
      <c r="CHV88"/>
      <c r="CHW88"/>
      <c r="CHX88"/>
      <c r="CHY88"/>
      <c r="CHZ88"/>
      <c r="CIA88"/>
      <c r="CIB88"/>
      <c r="CIC88"/>
      <c r="CID88"/>
      <c r="CIE88"/>
      <c r="CIF88"/>
      <c r="CIG88"/>
      <c r="CIH88"/>
      <c r="CII88"/>
      <c r="CIJ88"/>
      <c r="CIK88"/>
      <c r="CIL88"/>
      <c r="CIM88"/>
      <c r="CIN88"/>
      <c r="CIO88"/>
      <c r="CIP88"/>
      <c r="CIQ88"/>
      <c r="CIR88"/>
      <c r="CIS88"/>
      <c r="CIT88"/>
      <c r="CIU88"/>
      <c r="CIV88"/>
      <c r="CIW88"/>
      <c r="CIX88"/>
      <c r="CIY88"/>
      <c r="CIZ88"/>
      <c r="CJA88"/>
      <c r="CJB88"/>
      <c r="CJC88"/>
      <c r="CJD88"/>
      <c r="CJE88"/>
      <c r="CJF88"/>
      <c r="CJG88"/>
      <c r="CJH88"/>
      <c r="CJI88"/>
      <c r="CJJ88"/>
      <c r="CJK88"/>
      <c r="CJL88"/>
      <c r="CJM88"/>
      <c r="CJN88"/>
      <c r="CJO88"/>
      <c r="CJP88"/>
      <c r="CJQ88"/>
      <c r="CJR88"/>
      <c r="CJS88"/>
      <c r="CJT88"/>
      <c r="CJU88"/>
      <c r="CJV88"/>
      <c r="CJW88"/>
      <c r="CJX88"/>
      <c r="CJY88"/>
      <c r="CJZ88"/>
      <c r="CKA88"/>
      <c r="CKB88"/>
      <c r="CKC88"/>
      <c r="CKD88"/>
      <c r="CKE88"/>
      <c r="CKF88"/>
      <c r="CKG88"/>
      <c r="CKH88"/>
      <c r="CKI88"/>
      <c r="CKJ88"/>
      <c r="CKK88"/>
      <c r="CKL88"/>
      <c r="CKM88"/>
      <c r="CKN88"/>
      <c r="CKO88"/>
      <c r="CKP88"/>
      <c r="CKQ88"/>
      <c r="CKR88"/>
      <c r="CKS88"/>
      <c r="CKT88"/>
      <c r="CKU88"/>
      <c r="CKV88"/>
      <c r="CKW88"/>
      <c r="CKX88"/>
      <c r="CKY88"/>
      <c r="CKZ88"/>
      <c r="CLA88"/>
      <c r="CLB88"/>
      <c r="CLC88"/>
      <c r="CLD88"/>
      <c r="CLE88"/>
      <c r="CLF88"/>
      <c r="CLG88"/>
      <c r="CLH88"/>
      <c r="CLI88"/>
      <c r="CLJ88"/>
      <c r="CLK88"/>
      <c r="CLL88"/>
      <c r="CLM88"/>
      <c r="CLN88"/>
      <c r="CLO88"/>
      <c r="CLP88"/>
      <c r="CLQ88"/>
      <c r="CLR88"/>
      <c r="CLS88"/>
      <c r="CLT88"/>
      <c r="CLU88"/>
      <c r="CLV88"/>
      <c r="CLW88"/>
      <c r="CLX88"/>
      <c r="CLY88"/>
      <c r="CLZ88"/>
      <c r="CMA88"/>
      <c r="CMB88"/>
      <c r="CMC88"/>
      <c r="CMD88"/>
      <c r="CME88"/>
      <c r="CMF88"/>
      <c r="CMG88"/>
      <c r="CMH88"/>
      <c r="CMI88"/>
      <c r="CMJ88"/>
      <c r="CMK88"/>
      <c r="CML88"/>
      <c r="CMM88"/>
      <c r="CMN88"/>
      <c r="CMO88"/>
      <c r="CMP88"/>
      <c r="CMQ88"/>
      <c r="CMR88"/>
      <c r="CMS88"/>
      <c r="CMT88"/>
      <c r="CMU88"/>
      <c r="CMV88"/>
      <c r="CMW88"/>
      <c r="CMX88"/>
      <c r="CMY88"/>
      <c r="CMZ88"/>
      <c r="CNA88"/>
      <c r="CNB88"/>
      <c r="CNC88"/>
      <c r="CND88"/>
      <c r="CNE88"/>
      <c r="CNF88"/>
      <c r="CNG88"/>
      <c r="CNH88"/>
      <c r="CNI88"/>
      <c r="CNJ88"/>
      <c r="CNK88"/>
      <c r="CNL88"/>
      <c r="CNM88"/>
      <c r="CNN88"/>
      <c r="CNO88"/>
      <c r="CNP88"/>
      <c r="CNQ88"/>
      <c r="CNR88"/>
      <c r="CNS88"/>
      <c r="CNT88"/>
      <c r="CNU88"/>
      <c r="CNV88"/>
      <c r="CNW88"/>
      <c r="CNX88"/>
      <c r="CNY88"/>
      <c r="CNZ88"/>
      <c r="COA88"/>
      <c r="COB88"/>
      <c r="COC88"/>
      <c r="COD88"/>
      <c r="COE88"/>
      <c r="COF88"/>
      <c r="COG88"/>
      <c r="COH88"/>
      <c r="COI88"/>
      <c r="COJ88"/>
      <c r="COK88"/>
      <c r="COL88"/>
      <c r="COM88"/>
      <c r="CON88"/>
      <c r="COO88"/>
      <c r="COP88"/>
      <c r="COQ88"/>
      <c r="COR88"/>
      <c r="COS88"/>
      <c r="COT88"/>
      <c r="COU88"/>
      <c r="COV88"/>
      <c r="COW88"/>
      <c r="COX88"/>
      <c r="COY88"/>
      <c r="COZ88"/>
      <c r="CPA88"/>
      <c r="CPB88"/>
      <c r="CPC88"/>
      <c r="CPD88"/>
      <c r="CPE88"/>
      <c r="CPF88"/>
      <c r="CPG88"/>
      <c r="CPH88"/>
      <c r="CPI88"/>
      <c r="CPJ88"/>
      <c r="CPK88"/>
      <c r="CPL88"/>
      <c r="CPM88"/>
      <c r="CPN88"/>
      <c r="CPO88"/>
      <c r="CPP88"/>
      <c r="CPQ88"/>
      <c r="CPR88"/>
      <c r="CPS88"/>
      <c r="CPT88"/>
      <c r="CPU88"/>
      <c r="CPV88"/>
      <c r="CPW88"/>
      <c r="CPX88"/>
      <c r="CPY88"/>
      <c r="CPZ88"/>
      <c r="CQA88"/>
      <c r="CQB88"/>
      <c r="CQC88"/>
      <c r="CQD88"/>
      <c r="CQE88"/>
      <c r="CQF88"/>
      <c r="CQG88"/>
      <c r="CQH88"/>
      <c r="CQI88"/>
      <c r="CQJ88"/>
      <c r="CQK88"/>
      <c r="CQL88"/>
      <c r="CQM88"/>
      <c r="CQN88"/>
      <c r="CQO88"/>
      <c r="CQP88"/>
      <c r="CQQ88"/>
      <c r="CQR88"/>
      <c r="CQS88"/>
      <c r="CQT88"/>
      <c r="CQU88"/>
      <c r="CQV88"/>
      <c r="CQW88"/>
      <c r="CQX88"/>
      <c r="CQY88"/>
      <c r="CQZ88"/>
      <c r="CRA88"/>
      <c r="CRB88"/>
      <c r="CRC88"/>
      <c r="CRD88"/>
      <c r="CRE88"/>
      <c r="CRF88"/>
      <c r="CRG88"/>
      <c r="CRH88"/>
      <c r="CRI88"/>
    </row>
    <row r="89" spans="1:2505" ht="18" customHeight="1" x14ac:dyDescent="0.25">
      <c r="A89" s="13"/>
      <c r="B89" s="322" t="s">
        <v>109</v>
      </c>
      <c r="C89" s="57" t="s">
        <v>14</v>
      </c>
      <c r="D89" s="80">
        <v>6</v>
      </c>
      <c r="E89" s="80">
        <v>7</v>
      </c>
      <c r="F89" s="13"/>
      <c r="G89" s="322" t="s">
        <v>109</v>
      </c>
      <c r="H89" s="57" t="s">
        <v>14</v>
      </c>
      <c r="I89" s="75">
        <v>78.556974666662995</v>
      </c>
      <c r="J89" s="75">
        <f t="shared" si="21"/>
        <v>84.556974666662995</v>
      </c>
      <c r="K89" s="75">
        <f t="shared" si="11"/>
        <v>91.556974666662995</v>
      </c>
      <c r="L89"/>
      <c r="M89" s="75">
        <v>37.859077822367837</v>
      </c>
      <c r="N89" s="71">
        <f t="shared" si="16"/>
        <v>40.750666607425821</v>
      </c>
      <c r="O89" s="71">
        <f t="shared" si="17"/>
        <v>44.124186856660138</v>
      </c>
      <c r="P89" s="31">
        <f>3*ROUNDUP(O89*(1+K89)/3,0)</f>
        <v>4086</v>
      </c>
      <c r="Q89" s="31" t="e">
        <f>3*ROUNDUP(P89*(1+#REF!)/3,0)</f>
        <v>#REF!</v>
      </c>
      <c r="R89" s="31" t="e">
        <f>3*ROUNDUP(Q89*(1+#REF!)/3,0)</f>
        <v>#REF!</v>
      </c>
      <c r="U89">
        <f t="shared" si="19"/>
        <v>7.637768671030809E-2</v>
      </c>
      <c r="V89">
        <f t="shared" si="20"/>
        <v>8.2784418761374878E-2</v>
      </c>
    </row>
    <row r="90" spans="1:2505" ht="18" customHeight="1" x14ac:dyDescent="0.25">
      <c r="A90" s="13"/>
      <c r="B90" s="322"/>
      <c r="C90" s="57" t="s">
        <v>16</v>
      </c>
      <c r="D90" s="80">
        <v>0</v>
      </c>
      <c r="E90" s="80">
        <v>0</v>
      </c>
      <c r="F90" s="13"/>
      <c r="G90" s="322"/>
      <c r="H90" s="57" t="s">
        <v>16</v>
      </c>
      <c r="I90" s="75">
        <v>0.36708866666299578</v>
      </c>
      <c r="J90" s="75">
        <f t="shared" si="21"/>
        <v>0.36708866666299578</v>
      </c>
      <c r="K90" s="75">
        <f t="shared" si="11"/>
        <v>0.36708866666299578</v>
      </c>
      <c r="L90"/>
      <c r="M90" s="75">
        <v>0.29367093333700423</v>
      </c>
      <c r="N90" s="71">
        <f t="shared" si="16"/>
        <v>0.29367093333700423</v>
      </c>
      <c r="O90" s="71">
        <f t="shared" si="17"/>
        <v>0.29367093333700423</v>
      </c>
      <c r="P90" s="31">
        <f>3*ROUNDUP(O90*(1+K90)/3,0)</f>
        <v>3</v>
      </c>
      <c r="Q90" s="31" t="e">
        <f>3*ROUNDUP(P90*(1+#REF!)/3,0)</f>
        <v>#REF!</v>
      </c>
      <c r="R90" s="31" t="e">
        <f>3*ROUNDUP(Q90*(1+#REF!)/3,0)</f>
        <v>#REF!</v>
      </c>
      <c r="U90">
        <f t="shared" si="19"/>
        <v>0</v>
      </c>
      <c r="V90">
        <f t="shared" si="20"/>
        <v>0</v>
      </c>
    </row>
    <row r="91" spans="1:2505" s="30" customFormat="1" ht="18" customHeight="1" x14ac:dyDescent="0.25">
      <c r="A91" s="13"/>
      <c r="B91" s="322" t="s">
        <v>70</v>
      </c>
      <c r="C91" s="57" t="s">
        <v>14</v>
      </c>
      <c r="D91" s="80">
        <v>5</v>
      </c>
      <c r="E91" s="80">
        <v>5</v>
      </c>
      <c r="F91" s="13"/>
      <c r="G91" s="322" t="s">
        <v>70</v>
      </c>
      <c r="H91" s="57" t="s">
        <v>14</v>
      </c>
      <c r="I91" s="75">
        <v>57.632920666662997</v>
      </c>
      <c r="J91" s="75">
        <f t="shared" si="21"/>
        <v>62.632920666662997</v>
      </c>
      <c r="K91" s="75">
        <f t="shared" si="11"/>
        <v>67.632920666662997</v>
      </c>
      <c r="L91"/>
      <c r="M91" s="75">
        <v>63.800010264889956</v>
      </c>
      <c r="N91" s="71">
        <f t="shared" si="16"/>
        <v>69.335042111869924</v>
      </c>
      <c r="O91" s="71">
        <f t="shared" si="17"/>
        <v>74.8700739588499</v>
      </c>
      <c r="P91" s="33"/>
      <c r="Q91" s="33"/>
      <c r="R91" s="33"/>
      <c r="S91" s="44"/>
      <c r="T91" s="44"/>
      <c r="U91">
        <f t="shared" si="19"/>
        <v>8.6755971104067076E-2</v>
      </c>
      <c r="V91">
        <f t="shared" si="20"/>
        <v>7.9830222617437441E-2</v>
      </c>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c r="EZ91" s="44"/>
      <c r="FA91" s="44"/>
      <c r="FB91" s="44"/>
      <c r="FC91" s="44"/>
      <c r="FD91" s="44"/>
      <c r="FE91" s="44"/>
      <c r="FF91" s="44"/>
      <c r="FG91" s="44"/>
      <c r="FH91" s="44"/>
      <c r="FI91" s="44"/>
      <c r="FJ91" s="44"/>
      <c r="FK91" s="44"/>
      <c r="FL91" s="44"/>
      <c r="FM91" s="44"/>
      <c r="FN91" s="44"/>
      <c r="FO91" s="44"/>
      <c r="FP91" s="44"/>
      <c r="FQ91" s="44"/>
      <c r="FR91" s="44"/>
      <c r="FS91" s="44"/>
      <c r="FT91" s="44"/>
      <c r="FU91" s="44"/>
      <c r="FV91" s="44"/>
      <c r="FW91" s="44"/>
      <c r="FX91" s="44"/>
      <c r="FY91" s="44"/>
      <c r="FZ91" s="44"/>
      <c r="GA91" s="44"/>
      <c r="GB91" s="44"/>
      <c r="GC91" s="44"/>
      <c r="GD91" s="44"/>
      <c r="GE91" s="44"/>
      <c r="GF91" s="44"/>
      <c r="GG91" s="44"/>
      <c r="GH91" s="44"/>
      <c r="GI91" s="44"/>
      <c r="GJ91" s="44"/>
      <c r="GK91" s="44"/>
      <c r="GL91" s="44"/>
      <c r="GM91" s="44"/>
      <c r="GN91" s="44"/>
      <c r="GO91" s="44"/>
      <c r="GP91" s="44"/>
      <c r="GQ91" s="44"/>
      <c r="GR91" s="44"/>
      <c r="GS91" s="44"/>
      <c r="GT91" s="44"/>
      <c r="GU91" s="44"/>
      <c r="GV91" s="44"/>
      <c r="GW91" s="44"/>
      <c r="GX91" s="44"/>
      <c r="GY91" s="44"/>
      <c r="GZ91" s="44"/>
      <c r="HA91" s="44"/>
      <c r="HB91" s="44"/>
      <c r="HC91" s="44"/>
      <c r="HD91" s="44"/>
      <c r="HE91" s="44"/>
      <c r="HF91" s="44"/>
      <c r="HG91" s="44"/>
      <c r="HH91" s="44"/>
      <c r="HI91" s="44"/>
      <c r="HJ91" s="44"/>
      <c r="HK91" s="44"/>
      <c r="HL91" s="44"/>
      <c r="HM91" s="44"/>
      <c r="HN91" s="44"/>
      <c r="HO91" s="44"/>
      <c r="HP91" s="44"/>
      <c r="HQ91" s="44"/>
      <c r="HR91" s="44"/>
      <c r="HS91" s="44"/>
      <c r="HT91" s="44"/>
      <c r="HU91" s="44"/>
      <c r="HV91" s="44"/>
      <c r="HW91" s="44"/>
      <c r="HX91" s="44"/>
      <c r="HY91" s="44"/>
      <c r="HZ91" s="44"/>
      <c r="IA91" s="44"/>
      <c r="IB91" s="44"/>
      <c r="IC91" s="44"/>
      <c r="ID91" s="44"/>
      <c r="IE91" s="44"/>
      <c r="IF91" s="44"/>
      <c r="IG91" s="44"/>
      <c r="IH91" s="44"/>
      <c r="II91" s="44"/>
      <c r="IJ91" s="44"/>
      <c r="IK91" s="44"/>
      <c r="IL91" s="44"/>
      <c r="IM91" s="44"/>
      <c r="IN91" s="44"/>
      <c r="IO91" s="44"/>
      <c r="IP91" s="44"/>
      <c r="IQ91" s="44"/>
      <c r="IR91" s="44"/>
      <c r="IS91" s="44"/>
      <c r="IT91" s="44"/>
      <c r="IU91" s="44"/>
      <c r="IV91" s="44"/>
      <c r="IW91" s="44"/>
      <c r="IX91" s="44"/>
      <c r="IY91" s="44"/>
      <c r="IZ91" s="44"/>
      <c r="JA91" s="44"/>
      <c r="JB91" s="44"/>
      <c r="JC91" s="44"/>
      <c r="JD91" s="44"/>
      <c r="JE91" s="44"/>
      <c r="JF91" s="44"/>
      <c r="JG91" s="44"/>
      <c r="JH91" s="44"/>
      <c r="JI91" s="44"/>
      <c r="JJ91" s="44"/>
      <c r="JK91" s="44"/>
      <c r="JL91" s="44"/>
      <c r="JM91" s="44"/>
      <c r="JN91" s="44"/>
      <c r="JO91" s="44"/>
      <c r="JP91" s="44"/>
      <c r="JQ91" s="44"/>
      <c r="JR91" s="44"/>
      <c r="JS91" s="44"/>
      <c r="JT91" s="44"/>
      <c r="JU91" s="44"/>
      <c r="JV91" s="44"/>
      <c r="JW91" s="44"/>
      <c r="JX91" s="44"/>
      <c r="JY91" s="44"/>
      <c r="JZ91" s="44"/>
      <c r="KA91" s="44"/>
      <c r="KB91" s="44"/>
      <c r="KC91" s="44"/>
      <c r="KD91" s="44"/>
      <c r="KE91" s="44"/>
      <c r="KF91" s="44"/>
      <c r="KG91" s="44"/>
      <c r="KH91" s="44"/>
      <c r="KI91" s="44"/>
      <c r="KJ91" s="44"/>
      <c r="KK91" s="44"/>
      <c r="KL91" s="44"/>
      <c r="KM91" s="44"/>
      <c r="KN91" s="44"/>
      <c r="KO91" s="44"/>
      <c r="KP91" s="44"/>
      <c r="KQ91" s="44"/>
      <c r="KR91" s="44"/>
      <c r="KS91" s="44"/>
      <c r="KT91" s="44"/>
      <c r="KU91" s="44"/>
      <c r="KV91" s="44"/>
      <c r="KW91" s="44"/>
      <c r="KX91" s="44"/>
      <c r="KY91" s="44"/>
      <c r="KZ91" s="44"/>
      <c r="LA91" s="44"/>
      <c r="LB91" s="44"/>
      <c r="LC91" s="44"/>
      <c r="LD91" s="44"/>
      <c r="LE91" s="44"/>
      <c r="LF91" s="44"/>
      <c r="LG91" s="44"/>
      <c r="LH91" s="44"/>
      <c r="LI91" s="44"/>
      <c r="LJ91" s="44"/>
      <c r="LK91" s="44"/>
      <c r="LL91" s="44"/>
      <c r="LM91" s="44"/>
      <c r="LN91" s="44"/>
      <c r="LO91" s="44"/>
      <c r="LP91" s="44"/>
      <c r="LQ91" s="44"/>
      <c r="LR91" s="44"/>
      <c r="LS91" s="44"/>
      <c r="LT91" s="44"/>
      <c r="LU91" s="44"/>
      <c r="LV91" s="44"/>
      <c r="LW91" s="44"/>
      <c r="LX91" s="44"/>
      <c r="LY91" s="44"/>
      <c r="LZ91" s="44"/>
      <c r="MA91" s="44"/>
      <c r="MB91" s="44"/>
      <c r="MC91" s="44"/>
      <c r="MD91" s="44"/>
      <c r="ME91" s="44"/>
      <c r="MF91" s="44"/>
      <c r="MG91" s="44"/>
      <c r="MH91" s="44"/>
      <c r="MI91" s="44"/>
      <c r="MJ91" s="44"/>
      <c r="MK91" s="44"/>
      <c r="ML91" s="44"/>
      <c r="MM91" s="44"/>
      <c r="MN91" s="44"/>
      <c r="MO91" s="44"/>
      <c r="MP91" s="44"/>
      <c r="MQ91" s="44"/>
      <c r="MR91" s="44"/>
      <c r="MS91" s="44"/>
      <c r="MT91" s="44"/>
      <c r="MU91" s="44"/>
      <c r="MV91" s="44"/>
      <c r="MW91" s="44"/>
      <c r="MX91" s="44"/>
      <c r="MY91" s="44"/>
      <c r="MZ91" s="44"/>
      <c r="NA91" s="44"/>
      <c r="NB91" s="44"/>
      <c r="NC91" s="44"/>
      <c r="ND91" s="44"/>
      <c r="NE91" s="44"/>
      <c r="NF91" s="44"/>
      <c r="NG91" s="44"/>
      <c r="NH91" s="44"/>
      <c r="NI91" s="44"/>
      <c r="NJ91" s="44"/>
      <c r="NK91" s="44"/>
      <c r="NL91" s="44"/>
      <c r="NM91" s="44"/>
      <c r="NN91" s="44"/>
      <c r="NO91" s="44"/>
      <c r="NP91" s="44"/>
      <c r="NQ91" s="44"/>
      <c r="NR91" s="44"/>
      <c r="NS91" s="44"/>
      <c r="NT91" s="44"/>
      <c r="NU91" s="44"/>
      <c r="NV91" s="44"/>
      <c r="NW91" s="44"/>
      <c r="NX91" s="44"/>
      <c r="NY91" s="44"/>
      <c r="NZ91" s="44"/>
      <c r="OA91" s="44"/>
      <c r="OB91" s="44"/>
      <c r="OC91" s="44"/>
      <c r="OD91" s="44"/>
      <c r="OE91" s="44"/>
      <c r="OF91" s="44"/>
      <c r="OG91" s="44"/>
      <c r="OH91" s="44"/>
      <c r="OI91" s="44"/>
      <c r="OJ91" s="44"/>
      <c r="OK91" s="44"/>
      <c r="OL91" s="44"/>
      <c r="OM91" s="44"/>
      <c r="ON91" s="44"/>
      <c r="OO91" s="44"/>
      <c r="OP91" s="44"/>
      <c r="OQ91" s="44"/>
      <c r="OR91" s="44"/>
      <c r="OS91" s="44"/>
      <c r="OT91" s="44"/>
      <c r="OU91" s="44"/>
      <c r="OV91" s="44"/>
      <c r="OW91" s="44"/>
      <c r="OX91" s="44"/>
      <c r="OY91" s="44"/>
      <c r="OZ91" s="44"/>
      <c r="PA91" s="44"/>
      <c r="PB91" s="44"/>
      <c r="PC91" s="44"/>
      <c r="PD91" s="44"/>
      <c r="PE91" s="44"/>
      <c r="PF91" s="44"/>
      <c r="PG91" s="44"/>
      <c r="PH91" s="44"/>
      <c r="PI91" s="44"/>
      <c r="PJ91" s="44"/>
      <c r="PK91" s="44"/>
      <c r="PL91" s="44"/>
      <c r="PM91" s="44"/>
      <c r="PN91" s="44"/>
      <c r="PO91" s="44"/>
      <c r="PP91" s="44"/>
      <c r="PQ91" s="44"/>
      <c r="PR91" s="44"/>
      <c r="PS91" s="44"/>
      <c r="PT91" s="44"/>
      <c r="PU91" s="44"/>
      <c r="PV91" s="44"/>
      <c r="PW91" s="44"/>
      <c r="PX91" s="44"/>
      <c r="PY91" s="44"/>
      <c r="PZ91" s="44"/>
      <c r="QA91" s="44"/>
      <c r="QB91" s="44"/>
      <c r="QC91" s="44"/>
      <c r="QD91" s="44"/>
      <c r="QE91" s="44"/>
      <c r="QF91" s="44"/>
      <c r="QG91" s="44"/>
      <c r="QH91" s="44"/>
      <c r="QI91" s="44"/>
      <c r="QJ91" s="44"/>
      <c r="QK91" s="44"/>
      <c r="QL91" s="44"/>
      <c r="QM91" s="44"/>
      <c r="QN91" s="44"/>
      <c r="QO91" s="44"/>
      <c r="QP91" s="44"/>
      <c r="QQ91" s="44"/>
      <c r="QR91" s="44"/>
      <c r="QS91" s="44"/>
      <c r="QT91" s="44"/>
      <c r="QU91" s="44"/>
      <c r="QV91" s="44"/>
      <c r="QW91" s="44"/>
      <c r="QX91" s="44"/>
      <c r="QY91" s="44"/>
      <c r="QZ91" s="44"/>
      <c r="RA91" s="44"/>
      <c r="RB91" s="44"/>
      <c r="RC91" s="44"/>
      <c r="RD91" s="44"/>
      <c r="RE91" s="44"/>
      <c r="RF91" s="44"/>
      <c r="RG91" s="44"/>
      <c r="RH91" s="44"/>
      <c r="RI91" s="44"/>
      <c r="RJ91" s="44"/>
      <c r="RK91" s="44"/>
      <c r="RL91" s="44"/>
      <c r="RM91" s="44"/>
      <c r="RN91" s="44"/>
      <c r="RO91" s="44"/>
      <c r="RP91" s="44"/>
      <c r="RQ91" s="44"/>
      <c r="RR91" s="44"/>
      <c r="RS91" s="44"/>
      <c r="RT91" s="44"/>
      <c r="RU91" s="44"/>
      <c r="RV91" s="44"/>
      <c r="RW91" s="44"/>
      <c r="RX91" s="44"/>
      <c r="RY91" s="44"/>
      <c r="RZ91" s="44"/>
      <c r="SA91" s="44"/>
      <c r="SB91" s="44"/>
      <c r="SC91" s="44"/>
      <c r="SD91" s="44"/>
      <c r="SE91" s="44"/>
      <c r="SF91" s="44"/>
      <c r="SG91" s="44"/>
      <c r="SH91" s="44"/>
      <c r="SI91" s="44"/>
      <c r="SJ91" s="44"/>
      <c r="SK91" s="44"/>
      <c r="SL91" s="44"/>
      <c r="SM91" s="44"/>
      <c r="SN91" s="44"/>
      <c r="SO91" s="44"/>
      <c r="SP91" s="44"/>
      <c r="SQ91" s="44"/>
      <c r="SR91" s="44"/>
      <c r="SS91" s="44"/>
      <c r="ST91" s="44"/>
      <c r="SU91" s="44"/>
      <c r="SV91" s="44"/>
      <c r="SW91" s="44"/>
      <c r="SX91" s="44"/>
      <c r="SY91" s="44"/>
      <c r="SZ91" s="44"/>
      <c r="TA91" s="44"/>
      <c r="TB91" s="44"/>
      <c r="TC91" s="44"/>
      <c r="TD91" s="44"/>
      <c r="TE91" s="44"/>
      <c r="TF91" s="44"/>
      <c r="TG91" s="44"/>
      <c r="TH91" s="44"/>
      <c r="TI91" s="44"/>
      <c r="TJ91" s="44"/>
      <c r="TK91" s="44"/>
      <c r="TL91" s="44"/>
      <c r="TM91" s="44"/>
      <c r="TN91" s="44"/>
      <c r="TO91" s="44"/>
      <c r="TP91" s="44"/>
      <c r="TQ91" s="44"/>
      <c r="TR91" s="44"/>
      <c r="TS91" s="44"/>
      <c r="TT91" s="44"/>
      <c r="TU91" s="44"/>
      <c r="TV91" s="44"/>
      <c r="TW91" s="44"/>
      <c r="TX91" s="44"/>
      <c r="TY91" s="44"/>
      <c r="TZ91" s="44"/>
      <c r="UA91" s="44"/>
      <c r="UB91" s="44"/>
      <c r="UC91" s="44"/>
      <c r="UD91" s="44"/>
      <c r="UE91" s="44"/>
      <c r="UF91" s="44"/>
      <c r="UG91" s="44"/>
      <c r="UH91" s="44"/>
      <c r="UI91" s="44"/>
      <c r="UJ91" s="44"/>
      <c r="UK91" s="44"/>
      <c r="UL91" s="44"/>
      <c r="UM91" s="44"/>
      <c r="UN91" s="44"/>
      <c r="UO91" s="44"/>
      <c r="UP91" s="44"/>
      <c r="UQ91" s="44"/>
      <c r="UR91" s="44"/>
      <c r="US91" s="44"/>
      <c r="UT91" s="44"/>
      <c r="UU91" s="44"/>
      <c r="UV91" s="44"/>
      <c r="UW91" s="44"/>
      <c r="UX91" s="44"/>
      <c r="UY91" s="44"/>
      <c r="UZ91" s="44"/>
      <c r="VA91" s="44"/>
      <c r="VB91" s="44"/>
      <c r="VC91" s="44"/>
      <c r="VD91" s="44"/>
      <c r="VE91" s="44"/>
      <c r="VF91" s="44"/>
      <c r="VG91" s="44"/>
      <c r="VH91" s="44"/>
      <c r="VI91" s="44"/>
      <c r="VJ91" s="44"/>
      <c r="VK91" s="44"/>
      <c r="VL91" s="44"/>
      <c r="VM91" s="44"/>
      <c r="VN91" s="44"/>
      <c r="VO91" s="44"/>
      <c r="VP91" s="44"/>
      <c r="VQ91" s="44"/>
      <c r="VR91" s="44"/>
      <c r="VS91" s="44"/>
      <c r="VT91" s="44"/>
      <c r="VU91" s="44"/>
      <c r="VV91" s="44"/>
      <c r="VW91" s="44"/>
      <c r="VX91" s="44"/>
      <c r="VY91" s="44"/>
      <c r="VZ91" s="44"/>
      <c r="WA91" s="44"/>
      <c r="WB91" s="44"/>
      <c r="WC91" s="44"/>
      <c r="WD91" s="44"/>
      <c r="WE91" s="44"/>
      <c r="WF91" s="44"/>
      <c r="WG91" s="44"/>
      <c r="WH91" s="44"/>
      <c r="WI91" s="44"/>
      <c r="WJ91" s="44"/>
      <c r="WK91" s="44"/>
      <c r="WL91" s="44"/>
      <c r="WM91" s="44"/>
      <c r="WN91" s="44"/>
      <c r="WO91" s="44"/>
      <c r="WP91" s="44"/>
      <c r="WQ91" s="44"/>
      <c r="WR91" s="44"/>
      <c r="WS91" s="44"/>
      <c r="WT91" s="44"/>
      <c r="WU91" s="44"/>
      <c r="WV91" s="44"/>
      <c r="WW91" s="44"/>
      <c r="WX91" s="44"/>
      <c r="WY91" s="44"/>
      <c r="WZ91" s="44"/>
      <c r="XA91" s="44"/>
      <c r="XB91" s="44"/>
      <c r="XC91" s="44"/>
      <c r="XD91" s="44"/>
      <c r="XE91" s="44"/>
      <c r="XF91" s="44"/>
      <c r="XG91" s="44"/>
      <c r="XH91" s="44"/>
      <c r="XI91" s="44"/>
      <c r="XJ91" s="44"/>
      <c r="XK91" s="44"/>
      <c r="XL91" s="44"/>
      <c r="XM91" s="44"/>
      <c r="XN91" s="44"/>
      <c r="XO91" s="44"/>
      <c r="XP91" s="44"/>
      <c r="XQ91" s="44"/>
      <c r="XR91" s="44"/>
      <c r="XS91" s="44"/>
      <c r="XT91" s="44"/>
      <c r="XU91" s="44"/>
      <c r="XV91" s="44"/>
      <c r="XW91" s="44"/>
      <c r="XX91" s="44"/>
      <c r="XY91" s="44"/>
      <c r="XZ91" s="44"/>
      <c r="YA91" s="44"/>
      <c r="YB91" s="44"/>
      <c r="YC91" s="44"/>
      <c r="YD91" s="44"/>
      <c r="YE91" s="44"/>
      <c r="YF91" s="44"/>
      <c r="YG91" s="44"/>
      <c r="YH91" s="44"/>
      <c r="YI91" s="44"/>
      <c r="YJ91" s="44"/>
      <c r="YK91" s="44"/>
      <c r="YL91" s="44"/>
      <c r="YM91" s="44"/>
      <c r="YN91" s="44"/>
      <c r="YO91" s="44"/>
      <c r="YP91" s="44"/>
      <c r="YQ91" s="44"/>
      <c r="YR91" s="44"/>
      <c r="YS91" s="44"/>
      <c r="YT91" s="44"/>
      <c r="YU91" s="44"/>
      <c r="YV91" s="44"/>
      <c r="YW91" s="44"/>
      <c r="YX91" s="44"/>
      <c r="YY91" s="44"/>
      <c r="YZ91" s="44"/>
      <c r="ZA91" s="44"/>
      <c r="ZB91" s="44"/>
      <c r="ZC91" s="44"/>
      <c r="ZD91" s="44"/>
      <c r="ZE91" s="44"/>
      <c r="ZF91" s="44"/>
      <c r="ZG91" s="44"/>
      <c r="ZH91" s="44"/>
      <c r="ZI91" s="44"/>
      <c r="ZJ91" s="44"/>
      <c r="ZK91" s="44"/>
      <c r="ZL91" s="44"/>
      <c r="ZM91" s="44"/>
      <c r="ZN91" s="44"/>
      <c r="ZO91" s="44"/>
      <c r="ZP91" s="44"/>
      <c r="ZQ91" s="44"/>
      <c r="ZR91" s="44"/>
      <c r="ZS91" s="44"/>
      <c r="ZT91" s="44"/>
      <c r="ZU91" s="44"/>
      <c r="ZV91" s="44"/>
      <c r="ZW91" s="44"/>
      <c r="ZX91" s="44"/>
      <c r="ZY91" s="44"/>
      <c r="ZZ91" s="44"/>
      <c r="AAA91" s="44"/>
      <c r="AAB91" s="44"/>
      <c r="AAC91" s="44"/>
      <c r="AAD91" s="44"/>
      <c r="AAE91" s="44"/>
      <c r="AAF91" s="44"/>
      <c r="AAG91" s="44"/>
      <c r="AAH91" s="44"/>
      <c r="AAI91" s="44"/>
      <c r="AAJ91" s="44"/>
      <c r="AAK91" s="44"/>
      <c r="AAL91" s="44"/>
      <c r="AAM91" s="44"/>
      <c r="AAN91" s="44"/>
      <c r="AAO91" s="44"/>
      <c r="AAP91" s="44"/>
      <c r="AAQ91" s="44"/>
      <c r="AAR91" s="44"/>
      <c r="AAS91" s="44"/>
      <c r="AAT91" s="44"/>
      <c r="AAU91" s="44"/>
      <c r="AAV91" s="44"/>
      <c r="AAW91" s="44"/>
      <c r="AAX91" s="44"/>
      <c r="AAY91" s="44"/>
      <c r="AAZ91" s="44"/>
      <c r="ABA91" s="44"/>
      <c r="ABB91" s="44"/>
      <c r="ABC91" s="44"/>
      <c r="ABD91" s="44"/>
      <c r="ABE91" s="44"/>
      <c r="ABF91" s="44"/>
      <c r="ABG91" s="44"/>
      <c r="ABH91" s="44"/>
      <c r="ABI91" s="44"/>
      <c r="ABJ91" s="44"/>
      <c r="ABK91" s="44"/>
      <c r="ABL91" s="44"/>
      <c r="ABM91" s="44"/>
      <c r="ABN91" s="44"/>
      <c r="ABO91" s="44"/>
      <c r="ABP91" s="44"/>
      <c r="ABQ91" s="44"/>
      <c r="ABR91" s="44"/>
      <c r="ABS91" s="44"/>
      <c r="ABT91" s="44"/>
      <c r="ABU91" s="44"/>
      <c r="ABV91" s="44"/>
      <c r="ABW91" s="44"/>
      <c r="ABX91" s="44"/>
      <c r="ABY91" s="44"/>
      <c r="ABZ91" s="44"/>
      <c r="ACA91" s="44"/>
      <c r="ACB91" s="44"/>
      <c r="ACC91" s="44"/>
      <c r="ACD91" s="44"/>
      <c r="ACE91" s="44"/>
      <c r="ACF91" s="44"/>
      <c r="ACG91" s="44"/>
      <c r="ACH91" s="44"/>
      <c r="ACI91" s="44"/>
      <c r="ACJ91" s="44"/>
      <c r="ACK91" s="44"/>
      <c r="ACL91" s="44"/>
      <c r="ACM91" s="44"/>
      <c r="ACN91" s="44"/>
      <c r="ACO91" s="44"/>
      <c r="ACP91" s="44"/>
      <c r="ACQ91" s="44"/>
      <c r="ACR91" s="44"/>
      <c r="ACS91" s="44"/>
      <c r="ACT91" s="44"/>
      <c r="ACU91" s="44"/>
      <c r="ACV91" s="44"/>
      <c r="ACW91" s="44"/>
      <c r="ACX91" s="44"/>
      <c r="ACY91" s="44"/>
      <c r="ACZ91" s="44"/>
      <c r="ADA91" s="44"/>
      <c r="ADB91" s="44"/>
      <c r="ADC91" s="44"/>
      <c r="ADD91" s="44"/>
      <c r="ADE91" s="44"/>
      <c r="ADF91" s="44"/>
      <c r="ADG91" s="44"/>
      <c r="ADH91" s="44"/>
      <c r="ADI91" s="44"/>
      <c r="ADJ91" s="44"/>
      <c r="ADK91" s="44"/>
      <c r="ADL91" s="44"/>
      <c r="ADM91" s="44"/>
      <c r="ADN91" s="44"/>
      <c r="ADO91" s="44"/>
      <c r="ADP91" s="44"/>
      <c r="ADQ91" s="44"/>
      <c r="ADR91" s="44"/>
      <c r="ADS91" s="44"/>
      <c r="ADT91" s="44"/>
      <c r="ADU91" s="44"/>
      <c r="ADV91" s="44"/>
      <c r="ADW91" s="44"/>
      <c r="ADX91" s="44"/>
      <c r="ADY91" s="44"/>
      <c r="ADZ91" s="44"/>
      <c r="AEA91" s="44"/>
      <c r="AEB91" s="44"/>
      <c r="AEC91" s="44"/>
      <c r="AED91" s="44"/>
      <c r="AEE91" s="44"/>
      <c r="AEF91" s="44"/>
      <c r="AEG91" s="44"/>
      <c r="AEH91" s="44"/>
      <c r="AEI91" s="44"/>
      <c r="AEJ91" s="44"/>
      <c r="AEK91" s="44"/>
      <c r="AEL91" s="44"/>
      <c r="AEM91" s="44"/>
      <c r="AEN91" s="44"/>
      <c r="AEO91" s="44"/>
      <c r="AEP91" s="44"/>
      <c r="AEQ91" s="44"/>
      <c r="AER91" s="44"/>
      <c r="AES91" s="44"/>
      <c r="AET91" s="44"/>
      <c r="AEU91" s="44"/>
      <c r="AEV91" s="44"/>
      <c r="AEW91" s="44"/>
      <c r="AEX91" s="44"/>
      <c r="AEY91" s="44"/>
      <c r="AEZ91" s="44"/>
      <c r="AFA91" s="44"/>
      <c r="AFB91" s="44"/>
      <c r="AFC91" s="44"/>
      <c r="AFD91" s="44"/>
      <c r="AFE91" s="44"/>
      <c r="AFF91" s="44"/>
      <c r="AFG91" s="44"/>
      <c r="AFH91" s="44"/>
      <c r="AFI91" s="44"/>
      <c r="AFJ91" s="44"/>
      <c r="AFK91" s="44"/>
      <c r="AFL91" s="44"/>
      <c r="AFM91" s="44"/>
      <c r="AFN91" s="44"/>
      <c r="AFO91" s="44"/>
      <c r="AFP91" s="44"/>
      <c r="AFQ91" s="44"/>
      <c r="AFR91" s="44"/>
      <c r="AFS91" s="44"/>
      <c r="AFT91" s="44"/>
      <c r="AFU91" s="44"/>
      <c r="AFV91" s="44"/>
      <c r="AFW91" s="44"/>
      <c r="AFX91" s="44"/>
      <c r="AFY91" s="44"/>
      <c r="AFZ91" s="44"/>
      <c r="AGA91" s="44"/>
      <c r="AGB91" s="44"/>
      <c r="AGC91" s="44"/>
      <c r="AGD91" s="44"/>
      <c r="AGE91" s="44"/>
      <c r="AGF91" s="44"/>
      <c r="AGG91" s="44"/>
      <c r="AGH91" s="44"/>
      <c r="AGI91" s="44"/>
      <c r="AGJ91" s="44"/>
      <c r="AGK91" s="44"/>
      <c r="AGL91" s="44"/>
      <c r="AGM91" s="44"/>
      <c r="AGN91" s="44"/>
      <c r="AGO91" s="44"/>
      <c r="AGP91" s="44"/>
      <c r="AGQ91" s="44"/>
      <c r="AGR91" s="44"/>
      <c r="AGS91" s="44"/>
      <c r="AGT91" s="44"/>
      <c r="AGU91" s="44"/>
      <c r="AGV91" s="44"/>
      <c r="AGW91" s="44"/>
      <c r="AGX91" s="44"/>
      <c r="AGY91" s="44"/>
      <c r="AGZ91" s="44"/>
      <c r="AHA91" s="44"/>
      <c r="AHB91" s="44"/>
      <c r="AHC91" s="44"/>
      <c r="AHD91" s="44"/>
      <c r="AHE91" s="44"/>
      <c r="AHF91" s="44"/>
      <c r="AHG91" s="44"/>
      <c r="AHH91" s="44"/>
      <c r="AHI91" s="44"/>
      <c r="AHJ91" s="44"/>
      <c r="AHK91" s="44"/>
      <c r="AHL91" s="44"/>
      <c r="AHM91" s="44"/>
      <c r="AHN91" s="44"/>
      <c r="AHO91" s="44"/>
      <c r="AHP91" s="44"/>
      <c r="AHQ91" s="44"/>
      <c r="AHR91" s="44"/>
      <c r="AHS91" s="44"/>
      <c r="AHT91" s="44"/>
      <c r="AHU91" s="44"/>
      <c r="AHV91" s="44"/>
      <c r="AHW91" s="44"/>
      <c r="AHX91" s="44"/>
      <c r="AHY91" s="44"/>
      <c r="AHZ91" s="44"/>
      <c r="AIA91" s="44"/>
      <c r="AIB91" s="44"/>
      <c r="AIC91" s="44"/>
      <c r="AID91" s="44"/>
      <c r="AIE91" s="44"/>
      <c r="AIF91" s="44"/>
      <c r="AIG91" s="44"/>
      <c r="AIH91" s="44"/>
      <c r="AII91" s="44"/>
      <c r="AIJ91" s="44"/>
      <c r="AIK91" s="44"/>
      <c r="AIL91" s="44"/>
      <c r="AIM91" s="44"/>
      <c r="AIN91" s="44"/>
      <c r="AIO91" s="44"/>
      <c r="AIP91" s="44"/>
      <c r="AIQ91" s="44"/>
      <c r="AIR91" s="44"/>
      <c r="AIS91" s="44"/>
      <c r="AIT91" s="44"/>
      <c r="AIU91" s="44"/>
      <c r="AIV91" s="44"/>
      <c r="AIW91" s="44"/>
      <c r="AIX91" s="44"/>
      <c r="AIY91" s="44"/>
      <c r="AIZ91" s="44"/>
      <c r="AJA91" s="44"/>
      <c r="AJB91" s="44"/>
      <c r="AJC91" s="44"/>
      <c r="AJD91" s="44"/>
      <c r="AJE91" s="44"/>
      <c r="AJF91" s="44"/>
      <c r="AJG91" s="44"/>
      <c r="AJH91" s="44"/>
      <c r="AJI91" s="44"/>
      <c r="AJJ91" s="44"/>
      <c r="AJK91" s="44"/>
      <c r="AJL91" s="44"/>
      <c r="AJM91" s="44"/>
      <c r="AJN91" s="44"/>
      <c r="AJO91" s="44"/>
      <c r="AJP91" s="44"/>
      <c r="AJQ91" s="44"/>
      <c r="AJR91" s="44"/>
      <c r="AJS91" s="44"/>
      <c r="AJT91" s="44"/>
      <c r="AJU91" s="44"/>
      <c r="AJV91" s="44"/>
      <c r="AJW91" s="44"/>
      <c r="AJX91" s="44"/>
      <c r="AJY91" s="44"/>
      <c r="AJZ91" s="44"/>
      <c r="AKA91" s="44"/>
      <c r="AKB91" s="44"/>
      <c r="AKC91" s="44"/>
      <c r="AKD91" s="44"/>
      <c r="AKE91" s="44"/>
      <c r="AKF91" s="44"/>
      <c r="AKG91" s="44"/>
      <c r="AKH91" s="44"/>
      <c r="AKI91" s="44"/>
      <c r="AKJ91" s="44"/>
      <c r="AKK91" s="44"/>
      <c r="AKL91" s="44"/>
      <c r="AKM91" s="44"/>
      <c r="AKN91" s="44"/>
      <c r="AKO91" s="44"/>
      <c r="AKP91" s="44"/>
      <c r="AKQ91" s="44"/>
      <c r="AKR91" s="44"/>
      <c r="AKS91" s="44"/>
      <c r="AKT91" s="44"/>
      <c r="AKU91" s="44"/>
      <c r="AKV91" s="44"/>
      <c r="AKW91" s="44"/>
      <c r="AKX91" s="44"/>
      <c r="AKY91" s="44"/>
      <c r="AKZ91" s="44"/>
      <c r="ALA91" s="44"/>
      <c r="ALB91" s="44"/>
      <c r="ALC91" s="44"/>
      <c r="ALD91" s="44"/>
      <c r="ALE91" s="44"/>
      <c r="ALF91" s="44"/>
      <c r="ALG91" s="44"/>
      <c r="ALH91" s="44"/>
      <c r="ALI91" s="44"/>
      <c r="ALJ91" s="44"/>
      <c r="ALK91" s="44"/>
      <c r="ALL91" s="44"/>
      <c r="ALM91" s="44"/>
      <c r="ALN91" s="44"/>
      <c r="ALO91" s="44"/>
      <c r="ALP91" s="44"/>
      <c r="ALQ91" s="44"/>
      <c r="ALR91" s="44"/>
      <c r="ALS91" s="44"/>
      <c r="ALT91" s="44"/>
      <c r="ALU91" s="44"/>
      <c r="ALV91" s="44"/>
      <c r="ALW91" s="44"/>
      <c r="ALX91" s="44"/>
      <c r="ALY91" s="44"/>
      <c r="ALZ91" s="44"/>
      <c r="AMA91" s="44"/>
      <c r="AMB91" s="44"/>
      <c r="AMC91" s="44"/>
      <c r="AMD91" s="44"/>
      <c r="AME91" s="44"/>
      <c r="AMF91" s="44"/>
      <c r="AMG91" s="44"/>
      <c r="AMH91" s="44"/>
      <c r="AMI91" s="44"/>
      <c r="AMJ91" s="44"/>
      <c r="AMK91" s="44"/>
      <c r="AML91" s="44"/>
      <c r="AMM91" s="44"/>
      <c r="AMN91" s="44"/>
      <c r="AMO91" s="44"/>
      <c r="AMP91" s="44"/>
      <c r="AMQ91" s="44"/>
      <c r="AMR91" s="44"/>
      <c r="AMS91" s="44"/>
      <c r="AMT91" s="44"/>
      <c r="AMU91" s="44"/>
      <c r="AMV91" s="44"/>
      <c r="AMW91" s="44"/>
      <c r="AMX91" s="44"/>
      <c r="AMY91" s="44"/>
      <c r="AMZ91" s="44"/>
      <c r="ANA91" s="44"/>
      <c r="ANB91" s="44"/>
      <c r="ANC91" s="44"/>
      <c r="AND91" s="44"/>
      <c r="ANE91" s="44"/>
      <c r="ANF91" s="44"/>
      <c r="ANG91" s="44"/>
      <c r="ANH91" s="44"/>
      <c r="ANI91" s="44"/>
      <c r="ANJ91" s="44"/>
      <c r="ANK91" s="44"/>
      <c r="ANL91" s="44"/>
      <c r="ANM91" s="44"/>
      <c r="ANN91" s="44"/>
      <c r="ANO91" s="44"/>
      <c r="ANP91" s="44"/>
      <c r="ANQ91" s="44"/>
      <c r="ANR91" s="44"/>
      <c r="ANS91" s="44"/>
      <c r="ANT91" s="44"/>
      <c r="ANU91" s="44"/>
      <c r="ANV91" s="44"/>
      <c r="ANW91" s="44"/>
      <c r="ANX91" s="44"/>
      <c r="ANY91" s="44"/>
      <c r="ANZ91" s="44"/>
      <c r="AOA91" s="44"/>
      <c r="AOB91" s="44"/>
      <c r="AOC91" s="44"/>
      <c r="AOD91" s="44"/>
      <c r="AOE91" s="44"/>
      <c r="AOF91" s="44"/>
      <c r="AOG91" s="44"/>
      <c r="AOH91" s="44"/>
      <c r="AOI91" s="44"/>
      <c r="AOJ91" s="44"/>
      <c r="AOK91" s="44"/>
      <c r="AOL91" s="44"/>
      <c r="AOM91" s="44"/>
      <c r="AON91" s="44"/>
      <c r="AOO91" s="44"/>
      <c r="AOP91" s="44"/>
      <c r="AOQ91" s="44"/>
      <c r="AOR91" s="44"/>
      <c r="AOS91" s="44"/>
      <c r="AOT91" s="44"/>
      <c r="AOU91" s="44"/>
      <c r="AOV91" s="44"/>
      <c r="AOW91" s="44"/>
      <c r="AOX91" s="44"/>
      <c r="AOY91" s="44"/>
      <c r="AOZ91" s="44"/>
      <c r="APA91" s="44"/>
      <c r="APB91" s="44"/>
      <c r="APC91" s="44"/>
      <c r="APD91" s="44"/>
      <c r="APE91" s="44"/>
      <c r="APF91" s="44"/>
      <c r="APG91" s="44"/>
      <c r="APH91" s="44"/>
      <c r="API91" s="44"/>
      <c r="APJ91" s="44"/>
      <c r="APK91" s="44"/>
      <c r="APL91" s="44"/>
      <c r="APM91" s="44"/>
      <c r="APN91" s="44"/>
      <c r="APO91" s="44"/>
      <c r="APP91" s="44"/>
      <c r="APQ91" s="44"/>
      <c r="APR91" s="44"/>
      <c r="APS91" s="44"/>
      <c r="APT91" s="44"/>
      <c r="APU91" s="44"/>
      <c r="APV91" s="44"/>
      <c r="APW91" s="44"/>
      <c r="APX91" s="44"/>
      <c r="APY91" s="44"/>
      <c r="APZ91" s="44"/>
      <c r="AQA91" s="44"/>
      <c r="AQB91" s="44"/>
      <c r="AQC91" s="44"/>
      <c r="AQD91" s="44"/>
      <c r="AQE91" s="44"/>
      <c r="AQF91" s="44"/>
      <c r="AQG91" s="44"/>
      <c r="AQH91" s="44"/>
      <c r="AQI91" s="44"/>
      <c r="AQJ91" s="44"/>
      <c r="AQK91" s="44"/>
      <c r="AQL91" s="44"/>
      <c r="AQM91" s="44"/>
      <c r="AQN91" s="44"/>
      <c r="AQO91" s="44"/>
      <c r="AQP91" s="44"/>
      <c r="AQQ91" s="44"/>
      <c r="AQR91" s="44"/>
      <c r="AQS91" s="44"/>
      <c r="AQT91" s="44"/>
      <c r="AQU91" s="44"/>
      <c r="AQV91" s="44"/>
      <c r="AQW91" s="44"/>
      <c r="AQX91" s="44"/>
      <c r="AQY91" s="44"/>
      <c r="AQZ91" s="44"/>
      <c r="ARA91" s="44"/>
      <c r="ARB91" s="44"/>
      <c r="ARC91" s="44"/>
      <c r="ARD91" s="44"/>
      <c r="ARE91" s="44"/>
      <c r="ARF91" s="44"/>
      <c r="ARG91" s="44"/>
      <c r="ARH91" s="44"/>
      <c r="ARI91" s="44"/>
      <c r="ARJ91" s="44"/>
      <c r="ARK91" s="44"/>
      <c r="ARL91" s="44"/>
      <c r="ARM91" s="44"/>
      <c r="ARN91" s="44"/>
      <c r="ARO91" s="44"/>
      <c r="ARP91" s="44"/>
      <c r="ARQ91" s="44"/>
      <c r="ARR91" s="44"/>
      <c r="ARS91" s="44"/>
      <c r="ART91" s="44"/>
      <c r="ARU91" s="44"/>
      <c r="ARV91" s="44"/>
      <c r="ARW91" s="44"/>
      <c r="ARX91" s="44"/>
      <c r="ARY91" s="44"/>
      <c r="ARZ91" s="44"/>
      <c r="ASA91" s="44"/>
      <c r="ASB91" s="44"/>
      <c r="ASC91" s="44"/>
      <c r="ASD91" s="44"/>
      <c r="ASE91" s="44"/>
      <c r="ASF91" s="44"/>
      <c r="ASG91" s="44"/>
      <c r="ASH91" s="44"/>
      <c r="ASI91" s="44"/>
      <c r="ASJ91" s="44"/>
      <c r="ASK91" s="44"/>
      <c r="ASL91" s="44"/>
      <c r="ASM91" s="44"/>
      <c r="ASN91" s="44"/>
      <c r="ASO91" s="44"/>
      <c r="ASP91" s="44"/>
      <c r="ASQ91" s="44"/>
      <c r="ASR91" s="44"/>
      <c r="ASS91" s="44"/>
      <c r="AST91" s="44"/>
      <c r="ASU91" s="44"/>
      <c r="ASV91" s="44"/>
      <c r="ASW91" s="44"/>
      <c r="ASX91" s="44"/>
      <c r="ASY91" s="44"/>
      <c r="ASZ91" s="44"/>
      <c r="ATA91" s="44"/>
      <c r="ATB91" s="44"/>
      <c r="ATC91" s="44"/>
      <c r="ATD91" s="44"/>
      <c r="ATE91" s="44"/>
      <c r="ATF91" s="44"/>
      <c r="ATG91" s="44"/>
      <c r="ATH91" s="44"/>
      <c r="ATI91" s="44"/>
      <c r="ATJ91" s="44"/>
      <c r="ATK91" s="44"/>
      <c r="ATL91" s="44"/>
      <c r="ATM91" s="44"/>
      <c r="ATN91" s="44"/>
      <c r="ATO91" s="44"/>
      <c r="ATP91" s="44"/>
      <c r="ATQ91" s="44"/>
      <c r="ATR91" s="44"/>
      <c r="ATS91" s="44"/>
      <c r="ATT91" s="44"/>
      <c r="ATU91" s="44"/>
      <c r="ATV91" s="44"/>
      <c r="ATW91" s="44"/>
      <c r="ATX91" s="44"/>
      <c r="ATY91" s="44"/>
      <c r="ATZ91" s="44"/>
      <c r="AUA91" s="44"/>
      <c r="AUB91" s="44"/>
      <c r="AUC91" s="44"/>
      <c r="AUD91" s="44"/>
      <c r="AUE91" s="44"/>
      <c r="AUF91" s="44"/>
      <c r="AUG91" s="44"/>
      <c r="AUH91" s="44"/>
      <c r="AUI91" s="44"/>
      <c r="AUJ91" s="44"/>
      <c r="AUK91" s="44"/>
      <c r="AUL91" s="44"/>
      <c r="AUM91" s="44"/>
      <c r="AUN91" s="44"/>
      <c r="AUO91" s="44"/>
      <c r="AUP91" s="44"/>
      <c r="AUQ91" s="44"/>
      <c r="AUR91" s="44"/>
      <c r="AUS91" s="44"/>
      <c r="AUT91" s="44"/>
      <c r="AUU91" s="44"/>
      <c r="AUV91" s="44"/>
      <c r="AUW91" s="44"/>
      <c r="AUX91" s="44"/>
      <c r="AUY91" s="44"/>
      <c r="AUZ91" s="44"/>
      <c r="AVA91" s="44"/>
      <c r="AVB91" s="44"/>
      <c r="AVC91" s="44"/>
      <c r="AVD91" s="44"/>
      <c r="AVE91" s="44"/>
      <c r="AVF91" s="44"/>
      <c r="AVG91" s="44"/>
      <c r="AVH91" s="44"/>
      <c r="AVI91" s="44"/>
      <c r="AVJ91" s="44"/>
      <c r="AVK91" s="44"/>
      <c r="AVL91" s="44"/>
      <c r="AVM91" s="44"/>
      <c r="AVN91" s="44"/>
      <c r="AVO91" s="44"/>
      <c r="AVP91" s="44"/>
      <c r="AVQ91" s="44"/>
      <c r="AVR91" s="44"/>
      <c r="AVS91" s="44"/>
      <c r="AVT91" s="44"/>
      <c r="AVU91" s="44"/>
      <c r="AVV91" s="44"/>
      <c r="AVW91" s="44"/>
      <c r="AVX91" s="44"/>
      <c r="AVY91" s="44"/>
      <c r="AVZ91" s="44"/>
      <c r="AWA91" s="44"/>
      <c r="AWB91" s="44"/>
      <c r="AWC91" s="44"/>
      <c r="AWD91" s="44"/>
      <c r="AWE91" s="44"/>
      <c r="AWF91" s="44"/>
      <c r="AWG91" s="44"/>
      <c r="AWH91" s="44"/>
      <c r="AWI91" s="44"/>
      <c r="AWJ91" s="44"/>
      <c r="AWK91" s="44"/>
      <c r="AWL91" s="44"/>
      <c r="AWM91" s="44"/>
      <c r="AWN91" s="44"/>
      <c r="AWO91" s="44"/>
      <c r="AWP91" s="44"/>
      <c r="AWQ91" s="44"/>
      <c r="AWR91" s="44"/>
      <c r="AWS91" s="44"/>
      <c r="AWT91" s="44"/>
      <c r="AWU91" s="44"/>
      <c r="AWV91" s="44"/>
      <c r="AWW91" s="44"/>
      <c r="AWX91" s="44"/>
      <c r="AWY91" s="44"/>
      <c r="AWZ91" s="44"/>
      <c r="AXA91" s="44"/>
      <c r="AXB91" s="44"/>
      <c r="AXC91" s="44"/>
      <c r="AXD91" s="44"/>
      <c r="AXE91" s="44"/>
      <c r="AXF91" s="44"/>
      <c r="AXG91" s="44"/>
      <c r="AXH91" s="44"/>
      <c r="AXI91" s="44"/>
      <c r="AXJ91" s="44"/>
      <c r="AXK91" s="44"/>
      <c r="AXL91" s="44"/>
      <c r="AXM91" s="44"/>
      <c r="AXN91" s="44"/>
      <c r="AXO91" s="44"/>
      <c r="AXP91" s="44"/>
      <c r="AXQ91" s="44"/>
      <c r="AXR91" s="44"/>
      <c r="AXS91" s="44"/>
      <c r="AXT91" s="44"/>
      <c r="AXU91" s="44"/>
      <c r="AXV91" s="44"/>
      <c r="AXW91" s="44"/>
      <c r="AXX91" s="44"/>
      <c r="AXY91" s="44"/>
      <c r="AXZ91" s="44"/>
      <c r="AYA91" s="44"/>
      <c r="AYB91" s="44"/>
      <c r="AYC91" s="44"/>
      <c r="AYD91" s="44"/>
      <c r="AYE91" s="44"/>
      <c r="AYF91" s="44"/>
      <c r="AYG91" s="44"/>
      <c r="AYH91" s="44"/>
      <c r="AYI91" s="44"/>
      <c r="AYJ91" s="44"/>
      <c r="AYK91" s="44"/>
      <c r="AYL91" s="44"/>
      <c r="AYM91" s="44"/>
      <c r="AYN91" s="44"/>
      <c r="AYO91" s="44"/>
      <c r="AYP91" s="44"/>
      <c r="AYQ91" s="44"/>
      <c r="AYR91" s="44"/>
      <c r="AYS91" s="44"/>
      <c r="AYT91" s="44"/>
      <c r="AYU91" s="44"/>
      <c r="AYV91" s="44"/>
      <c r="AYW91" s="44"/>
      <c r="AYX91" s="44"/>
      <c r="AYY91" s="44"/>
      <c r="AYZ91" s="44"/>
      <c r="AZA91" s="44"/>
      <c r="AZB91" s="44"/>
      <c r="AZC91" s="44"/>
      <c r="AZD91" s="44"/>
      <c r="AZE91" s="44"/>
      <c r="AZF91" s="44"/>
      <c r="AZG91" s="44"/>
      <c r="AZH91" s="44"/>
      <c r="AZI91" s="44"/>
      <c r="AZJ91" s="44"/>
      <c r="AZK91" s="44"/>
      <c r="AZL91" s="44"/>
      <c r="AZM91" s="44"/>
      <c r="AZN91" s="44"/>
      <c r="AZO91" s="44"/>
      <c r="AZP91" s="44"/>
      <c r="AZQ91" s="44"/>
      <c r="AZR91" s="44"/>
      <c r="AZS91" s="44"/>
      <c r="AZT91" s="44"/>
      <c r="AZU91" s="44"/>
      <c r="AZV91" s="44"/>
      <c r="AZW91" s="44"/>
      <c r="AZX91" s="44"/>
      <c r="AZY91" s="44"/>
      <c r="AZZ91" s="44"/>
      <c r="BAA91" s="44"/>
      <c r="BAB91" s="44"/>
      <c r="BAC91" s="44"/>
      <c r="BAD91" s="44"/>
      <c r="BAE91" s="44"/>
      <c r="BAF91" s="44"/>
      <c r="BAG91" s="44"/>
      <c r="BAH91" s="44"/>
      <c r="BAI91" s="44"/>
      <c r="BAJ91" s="44"/>
      <c r="BAK91" s="44"/>
      <c r="BAL91" s="44"/>
      <c r="BAM91" s="44"/>
      <c r="BAN91" s="44"/>
      <c r="BAO91" s="44"/>
      <c r="BAP91" s="44"/>
      <c r="BAQ91" s="44"/>
      <c r="BAR91" s="44"/>
      <c r="BAS91" s="44"/>
      <c r="BAT91" s="44"/>
      <c r="BAU91" s="44"/>
      <c r="BAV91" s="44"/>
      <c r="BAW91" s="44"/>
      <c r="BAX91" s="44"/>
      <c r="BAY91" s="44"/>
      <c r="BAZ91" s="44"/>
      <c r="BBA91" s="44"/>
      <c r="BBB91" s="44"/>
      <c r="BBC91" s="44"/>
      <c r="BBD91" s="44"/>
      <c r="BBE91" s="44"/>
      <c r="BBF91" s="44"/>
      <c r="BBG91" s="44"/>
      <c r="BBH91" s="44"/>
      <c r="BBI91" s="44"/>
      <c r="BBJ91" s="44"/>
      <c r="BBK91" s="44"/>
      <c r="BBL91" s="44"/>
      <c r="BBM91" s="44"/>
      <c r="BBN91" s="44"/>
      <c r="BBO91" s="44"/>
      <c r="BBP91" s="44"/>
      <c r="BBQ91" s="44"/>
      <c r="BBR91" s="44"/>
      <c r="BBS91" s="44"/>
      <c r="BBT91" s="44"/>
      <c r="BBU91" s="44"/>
      <c r="BBV91" s="44"/>
      <c r="BBW91" s="44"/>
      <c r="BBX91" s="44"/>
      <c r="BBY91" s="44"/>
      <c r="BBZ91" s="44"/>
      <c r="BCA91" s="44"/>
      <c r="BCB91" s="44"/>
      <c r="BCC91" s="44"/>
      <c r="BCD91" s="44"/>
      <c r="BCE91" s="44"/>
      <c r="BCF91" s="44"/>
      <c r="BCG91" s="44"/>
      <c r="BCH91" s="44"/>
      <c r="BCI91" s="44"/>
      <c r="BCJ91" s="44"/>
      <c r="BCK91" s="44"/>
      <c r="BCL91" s="44"/>
      <c r="BCM91" s="44"/>
      <c r="BCN91" s="44"/>
      <c r="BCO91" s="44"/>
      <c r="BCP91" s="44"/>
      <c r="BCQ91" s="44"/>
      <c r="BCR91" s="44"/>
      <c r="BCS91" s="44"/>
      <c r="BCT91" s="44"/>
      <c r="BCU91" s="44"/>
      <c r="BCV91" s="44"/>
      <c r="BCW91" s="44"/>
      <c r="BCX91" s="44"/>
      <c r="BCY91" s="44"/>
      <c r="BCZ91" s="44"/>
      <c r="BDA91" s="44"/>
      <c r="BDB91" s="44"/>
      <c r="BDC91" s="44"/>
      <c r="BDD91" s="44"/>
      <c r="BDE91" s="44"/>
      <c r="BDF91" s="44"/>
      <c r="BDG91" s="44"/>
      <c r="BDH91" s="44"/>
      <c r="BDI91" s="44"/>
      <c r="BDJ91" s="44"/>
      <c r="BDK91" s="44"/>
      <c r="BDL91" s="44"/>
      <c r="BDM91" s="44"/>
      <c r="BDN91" s="44"/>
      <c r="BDO91" s="44"/>
      <c r="BDP91" s="44"/>
      <c r="BDQ91" s="44"/>
      <c r="BDR91" s="44"/>
      <c r="BDS91" s="44"/>
      <c r="BDT91" s="44"/>
      <c r="BDU91" s="44"/>
      <c r="BDV91" s="44"/>
      <c r="BDW91" s="44"/>
      <c r="BDX91" s="44"/>
      <c r="BDY91" s="44"/>
      <c r="BDZ91" s="44"/>
      <c r="BEA91" s="44"/>
      <c r="BEB91" s="44"/>
      <c r="BEC91" s="44"/>
      <c r="BED91" s="44"/>
      <c r="BEE91" s="44"/>
      <c r="BEF91" s="44"/>
      <c r="BEG91" s="44"/>
      <c r="BEH91" s="44"/>
      <c r="BEI91" s="44"/>
      <c r="BEJ91" s="44"/>
      <c r="BEK91" s="44"/>
      <c r="BEL91" s="44"/>
      <c r="BEM91" s="44"/>
      <c r="BEN91" s="44"/>
      <c r="BEO91" s="44"/>
      <c r="BEP91" s="44"/>
      <c r="BEQ91" s="44"/>
      <c r="BER91" s="44"/>
      <c r="BES91" s="44"/>
      <c r="BET91" s="44"/>
      <c r="BEU91" s="44"/>
      <c r="BEV91" s="44"/>
      <c r="BEW91" s="44"/>
      <c r="BEX91" s="44"/>
      <c r="BEY91" s="44"/>
      <c r="BEZ91" s="44"/>
      <c r="BFA91" s="44"/>
      <c r="BFB91" s="44"/>
      <c r="BFC91" s="44"/>
      <c r="BFD91" s="44"/>
      <c r="BFE91" s="44"/>
      <c r="BFF91" s="44"/>
      <c r="BFG91" s="44"/>
      <c r="BFH91" s="44"/>
      <c r="BFI91" s="44"/>
      <c r="BFJ91" s="44"/>
      <c r="BFK91" s="44"/>
      <c r="BFL91" s="44"/>
      <c r="BFM91" s="44"/>
      <c r="BFN91" s="44"/>
      <c r="BFO91" s="44"/>
      <c r="BFP91" s="44"/>
      <c r="BFQ91" s="44"/>
      <c r="BFR91" s="44"/>
      <c r="BFS91" s="44"/>
      <c r="BFT91" s="44"/>
      <c r="BFU91" s="44"/>
      <c r="BFV91" s="44"/>
      <c r="BFW91" s="44"/>
      <c r="BFX91" s="44"/>
      <c r="BFY91" s="44"/>
      <c r="BFZ91" s="44"/>
      <c r="BGA91" s="44"/>
      <c r="BGB91" s="44"/>
      <c r="BGC91" s="44"/>
      <c r="BGD91" s="44"/>
      <c r="BGE91" s="44"/>
      <c r="BGF91" s="44"/>
      <c r="BGG91" s="44"/>
      <c r="BGH91" s="44"/>
      <c r="BGI91" s="44"/>
      <c r="BGJ91" s="44"/>
      <c r="BGK91" s="44"/>
      <c r="BGL91" s="44"/>
      <c r="BGM91" s="44"/>
      <c r="BGN91" s="44"/>
      <c r="BGO91" s="44"/>
      <c r="BGP91" s="44"/>
      <c r="BGQ91" s="44"/>
      <c r="BGR91" s="44"/>
      <c r="BGS91" s="44"/>
      <c r="BGT91" s="44"/>
      <c r="BGU91" s="44"/>
      <c r="BGV91" s="44"/>
      <c r="BGW91" s="44"/>
      <c r="BGX91" s="44"/>
      <c r="BGY91" s="44"/>
      <c r="BGZ91" s="44"/>
      <c r="BHA91" s="44"/>
      <c r="BHB91" s="44"/>
      <c r="BHC91" s="44"/>
      <c r="BHD91" s="44"/>
      <c r="BHE91" s="44"/>
      <c r="BHF91" s="44"/>
      <c r="BHG91" s="44"/>
      <c r="BHH91" s="44"/>
      <c r="BHI91" s="44"/>
      <c r="BHJ91" s="44"/>
      <c r="BHK91" s="44"/>
      <c r="BHL91" s="44"/>
      <c r="BHM91" s="44"/>
      <c r="BHN91" s="44"/>
      <c r="BHO91" s="44"/>
      <c r="BHP91" s="44"/>
      <c r="BHQ91" s="44"/>
      <c r="BHR91" s="44"/>
      <c r="BHS91" s="44"/>
      <c r="BHT91" s="44"/>
      <c r="BHU91" s="44"/>
      <c r="BHV91" s="44"/>
      <c r="BHW91" s="44"/>
      <c r="BHX91" s="44"/>
      <c r="BHY91" s="44"/>
      <c r="BHZ91" s="44"/>
      <c r="BIA91" s="44"/>
      <c r="BIB91" s="44"/>
      <c r="BIC91" s="44"/>
      <c r="BID91" s="44"/>
      <c r="BIE91" s="44"/>
      <c r="BIF91" s="44"/>
      <c r="BIG91" s="44"/>
      <c r="BIH91" s="44"/>
      <c r="BII91" s="44"/>
      <c r="BIJ91" s="44"/>
      <c r="BIK91" s="44"/>
      <c r="BIL91" s="44"/>
      <c r="BIM91" s="44"/>
      <c r="BIN91" s="44"/>
      <c r="BIO91" s="44"/>
      <c r="BIP91" s="44"/>
      <c r="BIQ91" s="44"/>
      <c r="BIR91" s="44"/>
      <c r="BIS91" s="44"/>
      <c r="BIT91" s="44"/>
      <c r="BIU91" s="44"/>
      <c r="BIV91" s="44"/>
      <c r="BIW91" s="44"/>
      <c r="BIX91" s="44"/>
      <c r="BIY91" s="44"/>
      <c r="BIZ91" s="44"/>
      <c r="BJA91" s="44"/>
      <c r="BJB91" s="44"/>
      <c r="BJC91" s="44"/>
      <c r="BJD91" s="44"/>
      <c r="BJE91" s="44"/>
      <c r="BJF91" s="44"/>
      <c r="BJG91" s="44"/>
      <c r="BJH91" s="44"/>
      <c r="BJI91" s="44"/>
      <c r="BJJ91" s="44"/>
      <c r="BJK91" s="44"/>
      <c r="BJL91" s="44"/>
      <c r="BJM91" s="44"/>
      <c r="BJN91" s="44"/>
      <c r="BJO91" s="44"/>
      <c r="BJP91" s="44"/>
      <c r="BJQ91" s="44"/>
      <c r="BJR91" s="44"/>
      <c r="BJS91" s="44"/>
      <c r="BJT91" s="44"/>
      <c r="BJU91" s="44"/>
      <c r="BJV91" s="44"/>
      <c r="BJW91" s="44"/>
      <c r="BJX91" s="44"/>
      <c r="BJY91" s="44"/>
      <c r="BJZ91" s="44"/>
      <c r="BKA91" s="44"/>
      <c r="BKB91" s="44"/>
      <c r="BKC91" s="44"/>
      <c r="BKD91" s="44"/>
      <c r="BKE91" s="44"/>
      <c r="BKF91" s="44"/>
      <c r="BKG91" s="44"/>
      <c r="BKH91" s="44"/>
      <c r="BKI91" s="44"/>
      <c r="BKJ91" s="44"/>
      <c r="BKK91" s="44"/>
      <c r="BKL91" s="44"/>
      <c r="BKM91" s="44"/>
      <c r="BKN91" s="44"/>
      <c r="BKO91" s="44"/>
      <c r="BKP91" s="44"/>
      <c r="BKQ91" s="44"/>
      <c r="BKR91" s="44"/>
      <c r="BKS91" s="44"/>
      <c r="BKT91" s="44"/>
      <c r="BKU91" s="44"/>
      <c r="BKV91" s="44"/>
      <c r="BKW91" s="44"/>
      <c r="BKX91" s="44"/>
      <c r="BKY91" s="44"/>
      <c r="BKZ91" s="44"/>
      <c r="BLA91" s="44"/>
      <c r="BLB91" s="44"/>
      <c r="BLC91" s="44"/>
      <c r="BLD91" s="44"/>
      <c r="BLE91" s="44"/>
      <c r="BLF91" s="44"/>
      <c r="BLG91" s="44"/>
      <c r="BLH91" s="44"/>
      <c r="BLI91" s="44"/>
      <c r="BLJ91" s="44"/>
      <c r="BLK91" s="44"/>
      <c r="BLL91" s="44"/>
      <c r="BLM91" s="44"/>
      <c r="BLN91" s="44"/>
      <c r="BLO91" s="44"/>
      <c r="BLP91" s="44"/>
      <c r="BLQ91" s="44"/>
      <c r="BLR91" s="44"/>
      <c r="BLS91" s="44"/>
      <c r="BLT91" s="44"/>
      <c r="BLU91" s="44"/>
      <c r="BLV91" s="44"/>
      <c r="BLW91" s="44"/>
      <c r="BLX91" s="44"/>
      <c r="BLY91" s="44"/>
      <c r="BLZ91" s="44"/>
      <c r="BMA91" s="44"/>
      <c r="BMB91" s="44"/>
      <c r="BMC91" s="44"/>
      <c r="BMD91" s="44"/>
      <c r="BME91" s="44"/>
      <c r="BMF91" s="44"/>
      <c r="BMG91" s="44"/>
      <c r="BMH91" s="44"/>
      <c r="BMI91" s="44"/>
      <c r="BMJ91" s="44"/>
      <c r="BMK91" s="44"/>
      <c r="BML91" s="44"/>
      <c r="BMM91" s="44"/>
      <c r="BMN91" s="44"/>
      <c r="BMO91" s="44"/>
      <c r="BMP91" s="44"/>
      <c r="BMQ91" s="44"/>
      <c r="BMR91" s="44"/>
      <c r="BMS91" s="44"/>
      <c r="BMT91" s="44"/>
      <c r="BMU91" s="44"/>
      <c r="BMV91" s="44"/>
      <c r="BMW91" s="44"/>
      <c r="BMX91" s="44"/>
      <c r="BMY91" s="44"/>
      <c r="BMZ91" s="44"/>
      <c r="BNA91" s="44"/>
      <c r="BNB91" s="44"/>
      <c r="BNC91" s="44"/>
      <c r="BND91" s="44"/>
      <c r="BNE91" s="44"/>
      <c r="BNF91" s="44"/>
      <c r="BNG91" s="44"/>
      <c r="BNH91" s="44"/>
      <c r="BNI91" s="44"/>
      <c r="BNJ91" s="44"/>
      <c r="BNK91" s="44"/>
      <c r="BNL91" s="44"/>
      <c r="BNM91" s="44"/>
      <c r="BNN91" s="44"/>
      <c r="BNO91" s="44"/>
      <c r="BNP91" s="44"/>
      <c r="BNQ91" s="44"/>
      <c r="BNR91" s="44"/>
      <c r="BNS91" s="44"/>
      <c r="BNT91" s="44"/>
      <c r="BNU91" s="44"/>
      <c r="BNV91" s="44"/>
      <c r="BNW91" s="44"/>
      <c r="BNX91" s="44"/>
      <c r="BNY91" s="44"/>
      <c r="BNZ91" s="44"/>
      <c r="BOA91" s="44"/>
      <c r="BOB91" s="44"/>
      <c r="BOC91" s="44"/>
      <c r="BOD91" s="44"/>
      <c r="BOE91" s="44"/>
      <c r="BOF91" s="44"/>
      <c r="BOG91" s="44"/>
      <c r="BOH91" s="44"/>
      <c r="BOI91" s="44"/>
      <c r="BOJ91" s="44"/>
      <c r="BOK91" s="44"/>
      <c r="BOL91" s="44"/>
      <c r="BOM91" s="44"/>
      <c r="BON91" s="44"/>
      <c r="BOO91" s="44"/>
      <c r="BOP91" s="44"/>
      <c r="BOQ91" s="44"/>
      <c r="BOR91" s="44"/>
      <c r="BOS91" s="44"/>
      <c r="BOT91" s="44"/>
      <c r="BOU91" s="44"/>
      <c r="BOV91" s="44"/>
      <c r="BOW91" s="44"/>
      <c r="BOX91" s="44"/>
      <c r="BOY91" s="44"/>
      <c r="BOZ91" s="44"/>
      <c r="BPA91" s="44"/>
      <c r="BPB91" s="44"/>
      <c r="BPC91" s="44"/>
      <c r="BPD91" s="44"/>
      <c r="BPE91" s="44"/>
      <c r="BPF91" s="44"/>
      <c r="BPG91" s="44"/>
      <c r="BPH91" s="44"/>
      <c r="BPI91" s="44"/>
      <c r="BPJ91" s="44"/>
      <c r="BPK91" s="44"/>
      <c r="BPL91" s="44"/>
      <c r="BPM91" s="44"/>
      <c r="BPN91" s="44"/>
      <c r="BPO91" s="44"/>
      <c r="BPP91" s="44"/>
      <c r="BPQ91" s="44"/>
      <c r="BPR91" s="44"/>
      <c r="BPS91" s="44"/>
      <c r="BPT91" s="44"/>
      <c r="BPU91" s="44"/>
      <c r="BPV91" s="44"/>
      <c r="BPW91" s="44"/>
      <c r="BPX91" s="44"/>
      <c r="BPY91" s="44"/>
      <c r="BPZ91" s="44"/>
      <c r="BQA91" s="44"/>
      <c r="BQB91" s="44"/>
      <c r="BQC91" s="44"/>
      <c r="BQD91" s="44"/>
      <c r="BQE91" s="44"/>
      <c r="BQF91" s="44"/>
      <c r="BQG91" s="44"/>
      <c r="BQH91" s="44"/>
      <c r="BQI91" s="44"/>
      <c r="BQJ91" s="44"/>
      <c r="BQK91" s="44"/>
      <c r="BQL91" s="44"/>
      <c r="BQM91" s="44"/>
      <c r="BQN91" s="44"/>
      <c r="BQO91" s="44"/>
      <c r="BQP91" s="44"/>
      <c r="BQQ91" s="44"/>
      <c r="BQR91" s="44"/>
      <c r="BQS91" s="44"/>
      <c r="BQT91" s="44"/>
      <c r="BQU91" s="44"/>
      <c r="BQV91" s="44"/>
      <c r="BQW91" s="44"/>
      <c r="BQX91" s="44"/>
      <c r="BQY91" s="44"/>
      <c r="BQZ91" s="44"/>
      <c r="BRA91" s="44"/>
      <c r="BRB91" s="44"/>
      <c r="BRC91" s="44"/>
      <c r="BRD91" s="44"/>
      <c r="BRE91" s="44"/>
      <c r="BRF91" s="44"/>
      <c r="BRG91" s="44"/>
      <c r="BRH91" s="44"/>
      <c r="BRI91" s="44"/>
      <c r="BRJ91" s="44"/>
      <c r="BRK91" s="44"/>
      <c r="BRL91" s="44"/>
      <c r="BRM91" s="44"/>
      <c r="BRN91" s="44"/>
      <c r="BRO91" s="44"/>
      <c r="BRP91" s="44"/>
      <c r="BRQ91" s="44"/>
      <c r="BRR91" s="44"/>
      <c r="BRS91" s="44"/>
      <c r="BRT91" s="44"/>
      <c r="BRU91" s="44"/>
      <c r="BRV91" s="44"/>
      <c r="BRW91" s="44"/>
      <c r="BRX91" s="44"/>
      <c r="BRY91" s="44"/>
      <c r="BRZ91" s="44"/>
      <c r="BSA91" s="44"/>
      <c r="BSB91" s="44"/>
      <c r="BSC91" s="44"/>
      <c r="BSD91" s="44"/>
      <c r="BSE91" s="44"/>
      <c r="BSF91" s="44"/>
      <c r="BSG91" s="44"/>
      <c r="BSH91" s="44"/>
      <c r="BSI91" s="44"/>
      <c r="BSJ91" s="44"/>
      <c r="BSK91" s="44"/>
      <c r="BSL91" s="44"/>
      <c r="BSM91" s="44"/>
      <c r="BSN91" s="44"/>
      <c r="BSO91" s="44"/>
      <c r="BSP91" s="44"/>
      <c r="BSQ91" s="44"/>
      <c r="BSR91" s="44"/>
      <c r="BSS91" s="44"/>
      <c r="BST91" s="44"/>
      <c r="BSU91" s="44"/>
      <c r="BSV91" s="44"/>
      <c r="BSW91" s="44"/>
      <c r="BSX91" s="44"/>
      <c r="BSY91" s="44"/>
      <c r="BSZ91" s="44"/>
      <c r="BTA91" s="44"/>
      <c r="BTB91" s="44"/>
      <c r="BTC91" s="44"/>
      <c r="BTD91" s="44"/>
      <c r="BTE91" s="44"/>
      <c r="BTF91" s="44"/>
      <c r="BTG91" s="44"/>
      <c r="BTH91" s="44"/>
      <c r="BTI91" s="44"/>
      <c r="BTJ91" s="44"/>
      <c r="BTK91" s="44"/>
      <c r="BTL91" s="44"/>
      <c r="BTM91" s="44"/>
      <c r="BTN91" s="44"/>
      <c r="BTO91" s="44"/>
      <c r="BTP91" s="44"/>
      <c r="BTQ91" s="44"/>
      <c r="BTR91" s="44"/>
      <c r="BTS91" s="44"/>
      <c r="BTT91" s="44"/>
      <c r="BTU91" s="44"/>
      <c r="BTV91" s="44"/>
      <c r="BTW91" s="44"/>
      <c r="BTX91" s="44"/>
      <c r="BTY91" s="44"/>
      <c r="BTZ91" s="44"/>
      <c r="BUA91" s="44"/>
      <c r="BUB91" s="44"/>
      <c r="BUC91" s="44"/>
      <c r="BUD91" s="44"/>
      <c r="BUE91" s="44"/>
      <c r="BUF91" s="44"/>
      <c r="BUG91" s="44"/>
      <c r="BUH91" s="44"/>
      <c r="BUI91" s="44"/>
      <c r="BUJ91" s="44"/>
      <c r="BUK91" s="44"/>
      <c r="BUL91" s="44"/>
      <c r="BUM91" s="44"/>
      <c r="BUN91" s="44"/>
      <c r="BUO91" s="44"/>
      <c r="BUP91" s="44"/>
      <c r="BUQ91" s="44"/>
      <c r="BUR91" s="44"/>
      <c r="BUS91" s="44"/>
      <c r="BUT91" s="44"/>
      <c r="BUU91" s="44"/>
      <c r="BUV91" s="44"/>
      <c r="BUW91" s="44"/>
      <c r="BUX91" s="44"/>
      <c r="BUY91" s="44"/>
      <c r="BUZ91" s="44"/>
      <c r="BVA91" s="44"/>
      <c r="BVB91" s="44"/>
      <c r="BVC91" s="44"/>
      <c r="BVD91" s="44"/>
      <c r="BVE91" s="44"/>
      <c r="BVF91" s="44"/>
      <c r="BVG91" s="44"/>
      <c r="BVH91" s="44"/>
      <c r="BVI91" s="44"/>
      <c r="BVJ91" s="44"/>
      <c r="BVK91" s="44"/>
      <c r="BVL91" s="44"/>
      <c r="BVM91" s="44"/>
      <c r="BVN91" s="44"/>
      <c r="BVO91" s="44"/>
      <c r="BVP91" s="44"/>
      <c r="BVQ91" s="44"/>
      <c r="BVR91" s="44"/>
      <c r="BVS91" s="44"/>
      <c r="BVT91" s="44"/>
      <c r="BVU91" s="44"/>
      <c r="BVV91" s="44"/>
      <c r="BVW91" s="44"/>
      <c r="BVX91" s="44"/>
      <c r="BVY91" s="44"/>
      <c r="BVZ91" s="44"/>
      <c r="BWA91" s="44"/>
      <c r="BWB91" s="44"/>
      <c r="BWC91" s="44"/>
      <c r="BWD91" s="44"/>
      <c r="BWE91" s="44"/>
      <c r="BWF91" s="44"/>
      <c r="BWG91" s="44"/>
      <c r="BWH91" s="44"/>
      <c r="BWI91" s="44"/>
      <c r="BWJ91" s="44"/>
      <c r="BWK91" s="44"/>
      <c r="BWL91" s="44"/>
      <c r="BWM91" s="44"/>
      <c r="BWN91" s="44"/>
      <c r="BWO91" s="44"/>
      <c r="BWP91" s="44"/>
      <c r="BWQ91" s="44"/>
      <c r="BWR91" s="44"/>
      <c r="BWS91" s="44"/>
      <c r="BWT91" s="44"/>
      <c r="BWU91" s="44"/>
      <c r="BWV91" s="44"/>
      <c r="BWW91" s="44"/>
      <c r="BWX91" s="44"/>
      <c r="BWY91" s="44"/>
      <c r="BWZ91" s="44"/>
      <c r="BXA91" s="44"/>
      <c r="BXB91" s="44"/>
      <c r="BXC91" s="44"/>
      <c r="BXD91" s="44"/>
      <c r="BXE91" s="44"/>
      <c r="BXF91" s="44"/>
      <c r="BXG91" s="44"/>
      <c r="BXH91" s="44"/>
      <c r="BXI91" s="44"/>
      <c r="BXJ91" s="44"/>
      <c r="BXK91" s="44"/>
      <c r="BXL91" s="44"/>
      <c r="BXM91" s="44"/>
      <c r="BXN91" s="44"/>
      <c r="BXO91" s="44"/>
      <c r="BXP91" s="44"/>
      <c r="BXQ91" s="44"/>
      <c r="BXR91" s="44"/>
      <c r="BXS91" s="44"/>
      <c r="BXT91" s="44"/>
      <c r="BXU91" s="44"/>
      <c r="BXV91" s="44"/>
      <c r="BXW91" s="44"/>
      <c r="BXX91" s="44"/>
      <c r="BXY91" s="44"/>
      <c r="BXZ91" s="44"/>
      <c r="BYA91" s="44"/>
      <c r="BYB91" s="44"/>
      <c r="BYC91" s="44"/>
      <c r="BYD91" s="44"/>
      <c r="BYE91" s="44"/>
      <c r="BYF91" s="44"/>
      <c r="BYG91" s="44"/>
      <c r="BYH91" s="44"/>
      <c r="BYI91" s="44"/>
      <c r="BYJ91" s="44"/>
      <c r="BYK91" s="44"/>
      <c r="BYL91" s="44"/>
      <c r="BYM91" s="44"/>
      <c r="BYN91" s="44"/>
      <c r="BYO91" s="44"/>
      <c r="BYP91" s="44"/>
      <c r="BYQ91" s="44"/>
      <c r="BYR91" s="44"/>
      <c r="BYS91" s="44"/>
      <c r="BYT91" s="44"/>
      <c r="BYU91" s="44"/>
      <c r="BYV91" s="44"/>
      <c r="BYW91" s="44"/>
      <c r="BYX91" s="44"/>
      <c r="BYY91" s="44"/>
      <c r="BYZ91" s="44"/>
      <c r="BZA91" s="44"/>
      <c r="BZB91" s="44"/>
      <c r="BZC91" s="44"/>
      <c r="BZD91" s="44"/>
      <c r="BZE91" s="44"/>
      <c r="BZF91" s="44"/>
      <c r="BZG91" s="44"/>
      <c r="BZH91" s="44"/>
      <c r="BZI91" s="44"/>
      <c r="BZJ91" s="44"/>
      <c r="BZK91" s="44"/>
      <c r="BZL91" s="44"/>
      <c r="BZM91" s="44"/>
      <c r="BZN91" s="44"/>
      <c r="BZO91" s="44"/>
      <c r="BZP91" s="44"/>
      <c r="BZQ91" s="44"/>
      <c r="BZR91" s="44"/>
      <c r="BZS91" s="44"/>
      <c r="BZT91" s="44"/>
      <c r="BZU91" s="44"/>
      <c r="BZV91" s="44"/>
      <c r="BZW91" s="44"/>
      <c r="BZX91" s="44"/>
      <c r="BZY91" s="44"/>
      <c r="BZZ91" s="44"/>
      <c r="CAA91" s="44"/>
      <c r="CAB91" s="44"/>
      <c r="CAC91" s="44"/>
      <c r="CAD91" s="44"/>
      <c r="CAE91" s="44"/>
      <c r="CAF91" s="44"/>
      <c r="CAG91" s="44"/>
      <c r="CAH91" s="44"/>
      <c r="CAI91" s="44"/>
      <c r="CAJ91" s="44"/>
      <c r="CAK91" s="44"/>
      <c r="CAL91" s="44"/>
      <c r="CAM91" s="44"/>
      <c r="CAN91" s="44"/>
      <c r="CAO91" s="44"/>
      <c r="CAP91" s="44"/>
      <c r="CAQ91" s="44"/>
      <c r="CAR91" s="44"/>
      <c r="CAS91" s="44"/>
      <c r="CAT91" s="44"/>
      <c r="CAU91" s="44"/>
      <c r="CAV91" s="44"/>
      <c r="CAW91" s="44"/>
      <c r="CAX91" s="44"/>
      <c r="CAY91" s="44"/>
      <c r="CAZ91" s="44"/>
      <c r="CBA91" s="44"/>
      <c r="CBB91" s="44"/>
      <c r="CBC91" s="44"/>
      <c r="CBD91" s="44"/>
      <c r="CBE91" s="44"/>
      <c r="CBF91" s="44"/>
      <c r="CBG91" s="44"/>
      <c r="CBH91" s="44"/>
      <c r="CBI91" s="44"/>
      <c r="CBJ91" s="44"/>
      <c r="CBK91" s="44"/>
      <c r="CBL91" s="44"/>
      <c r="CBM91" s="44"/>
      <c r="CBN91" s="44"/>
      <c r="CBO91" s="44"/>
      <c r="CBP91" s="44"/>
      <c r="CBQ91" s="44"/>
      <c r="CBR91" s="44"/>
      <c r="CBS91" s="44"/>
      <c r="CBT91" s="44"/>
      <c r="CBU91" s="44"/>
      <c r="CBV91" s="44"/>
      <c r="CBW91" s="44"/>
      <c r="CBX91" s="44"/>
      <c r="CBY91" s="44"/>
      <c r="CBZ91" s="44"/>
      <c r="CCA91" s="44"/>
      <c r="CCB91" s="44"/>
      <c r="CCC91" s="44"/>
      <c r="CCD91" s="44"/>
      <c r="CCE91" s="44"/>
      <c r="CCF91" s="44"/>
      <c r="CCG91" s="44"/>
      <c r="CCH91" s="44"/>
      <c r="CCI91" s="44"/>
      <c r="CCJ91" s="44"/>
      <c r="CCK91" s="44"/>
      <c r="CCL91" s="44"/>
      <c r="CCM91" s="44"/>
      <c r="CCN91" s="44"/>
      <c r="CCO91" s="44"/>
      <c r="CCP91" s="44"/>
      <c r="CCQ91" s="44"/>
      <c r="CCR91" s="44"/>
      <c r="CCS91" s="44"/>
      <c r="CCT91" s="44"/>
      <c r="CCU91" s="44"/>
      <c r="CCV91" s="44"/>
      <c r="CCW91" s="44"/>
      <c r="CCX91" s="44"/>
      <c r="CCY91" s="44"/>
      <c r="CCZ91" s="44"/>
      <c r="CDA91" s="44"/>
      <c r="CDB91" s="44"/>
      <c r="CDC91" s="44"/>
      <c r="CDD91" s="44"/>
      <c r="CDE91" s="44"/>
      <c r="CDF91" s="44"/>
      <c r="CDG91" s="44"/>
      <c r="CDH91" s="44"/>
      <c r="CDI91" s="44"/>
      <c r="CDJ91" s="44"/>
      <c r="CDK91" s="44"/>
      <c r="CDL91" s="44"/>
      <c r="CDM91" s="44"/>
      <c r="CDN91" s="44"/>
      <c r="CDO91" s="44"/>
      <c r="CDP91" s="44"/>
      <c r="CDQ91" s="44"/>
      <c r="CDR91" s="44"/>
      <c r="CDS91" s="44"/>
      <c r="CDT91" s="44"/>
      <c r="CDU91" s="44"/>
      <c r="CDV91" s="44"/>
      <c r="CDW91" s="44"/>
      <c r="CDX91" s="44"/>
      <c r="CDY91" s="44"/>
      <c r="CDZ91" s="44"/>
      <c r="CEA91" s="44"/>
      <c r="CEB91" s="44"/>
      <c r="CEC91" s="44"/>
      <c r="CED91" s="44"/>
      <c r="CEE91" s="44"/>
      <c r="CEF91" s="44"/>
      <c r="CEG91" s="44"/>
      <c r="CEH91" s="44"/>
      <c r="CEI91" s="44"/>
      <c r="CEJ91" s="44"/>
      <c r="CEK91" s="44"/>
      <c r="CEL91" s="44"/>
      <c r="CEM91" s="44"/>
      <c r="CEN91" s="44"/>
      <c r="CEO91" s="44"/>
      <c r="CEP91" s="44"/>
      <c r="CEQ91" s="44"/>
      <c r="CER91" s="44"/>
      <c r="CES91" s="44"/>
      <c r="CET91" s="44"/>
      <c r="CEU91" s="44"/>
      <c r="CEV91" s="44"/>
      <c r="CEW91" s="44"/>
      <c r="CEX91" s="44"/>
      <c r="CEY91" s="44"/>
      <c r="CEZ91" s="44"/>
      <c r="CFA91" s="44"/>
      <c r="CFB91" s="44"/>
      <c r="CFC91" s="44"/>
      <c r="CFD91" s="44"/>
      <c r="CFE91" s="44"/>
      <c r="CFF91" s="44"/>
      <c r="CFG91" s="44"/>
      <c r="CFH91" s="44"/>
      <c r="CFI91" s="44"/>
      <c r="CFJ91" s="44"/>
      <c r="CFK91" s="44"/>
      <c r="CFL91" s="44"/>
      <c r="CFM91" s="44"/>
      <c r="CFN91" s="44"/>
      <c r="CFO91" s="44"/>
      <c r="CFP91" s="44"/>
      <c r="CFQ91" s="44"/>
      <c r="CFR91" s="44"/>
      <c r="CFS91" s="44"/>
      <c r="CFT91" s="44"/>
      <c r="CFU91" s="44"/>
      <c r="CFV91" s="44"/>
      <c r="CFW91" s="44"/>
      <c r="CFX91" s="44"/>
      <c r="CFY91" s="44"/>
      <c r="CFZ91" s="44"/>
      <c r="CGA91" s="44"/>
      <c r="CGB91" s="44"/>
      <c r="CGC91" s="44"/>
      <c r="CGD91" s="44"/>
      <c r="CGE91" s="44"/>
      <c r="CGF91" s="44"/>
      <c r="CGG91" s="44"/>
      <c r="CGH91" s="44"/>
      <c r="CGI91" s="44"/>
      <c r="CGJ91" s="44"/>
      <c r="CGK91" s="44"/>
      <c r="CGL91" s="44"/>
      <c r="CGM91" s="44"/>
      <c r="CGN91" s="44"/>
      <c r="CGO91" s="44"/>
      <c r="CGP91" s="44"/>
      <c r="CGQ91" s="44"/>
      <c r="CGR91" s="44"/>
      <c r="CGS91" s="44"/>
      <c r="CGT91" s="44"/>
      <c r="CGU91" s="44"/>
      <c r="CGV91" s="44"/>
      <c r="CGW91" s="44"/>
      <c r="CGX91" s="44"/>
      <c r="CGY91" s="44"/>
      <c r="CGZ91" s="44"/>
      <c r="CHA91" s="44"/>
      <c r="CHB91" s="44"/>
      <c r="CHC91" s="44"/>
      <c r="CHD91" s="44"/>
      <c r="CHE91" s="44"/>
      <c r="CHF91" s="44"/>
      <c r="CHG91" s="44"/>
      <c r="CHH91" s="44"/>
      <c r="CHI91" s="44"/>
      <c r="CHJ91" s="44"/>
      <c r="CHK91" s="44"/>
      <c r="CHL91" s="44"/>
      <c r="CHM91" s="44"/>
      <c r="CHN91" s="44"/>
      <c r="CHO91" s="44"/>
      <c r="CHP91" s="44"/>
      <c r="CHQ91" s="44"/>
      <c r="CHR91" s="44"/>
      <c r="CHS91" s="44"/>
      <c r="CHT91" s="44"/>
      <c r="CHU91" s="44"/>
      <c r="CHV91" s="44"/>
      <c r="CHW91" s="44"/>
      <c r="CHX91" s="44"/>
      <c r="CHY91" s="44"/>
      <c r="CHZ91" s="44"/>
      <c r="CIA91" s="44"/>
      <c r="CIB91" s="44"/>
      <c r="CIC91" s="44"/>
      <c r="CID91" s="44"/>
      <c r="CIE91" s="44"/>
      <c r="CIF91" s="44"/>
      <c r="CIG91" s="44"/>
      <c r="CIH91" s="44"/>
      <c r="CII91" s="44"/>
      <c r="CIJ91" s="44"/>
      <c r="CIK91" s="44"/>
      <c r="CIL91" s="44"/>
      <c r="CIM91" s="44"/>
      <c r="CIN91" s="44"/>
      <c r="CIO91" s="44"/>
      <c r="CIP91" s="44"/>
      <c r="CIQ91" s="44"/>
      <c r="CIR91" s="44"/>
      <c r="CIS91" s="44"/>
      <c r="CIT91" s="44"/>
      <c r="CIU91" s="44"/>
      <c r="CIV91" s="44"/>
      <c r="CIW91" s="44"/>
      <c r="CIX91" s="44"/>
      <c r="CIY91" s="44"/>
      <c r="CIZ91" s="44"/>
      <c r="CJA91" s="44"/>
      <c r="CJB91" s="44"/>
      <c r="CJC91" s="44"/>
      <c r="CJD91" s="44"/>
      <c r="CJE91" s="44"/>
      <c r="CJF91" s="44"/>
      <c r="CJG91" s="44"/>
      <c r="CJH91" s="44"/>
      <c r="CJI91" s="44"/>
      <c r="CJJ91" s="44"/>
      <c r="CJK91" s="44"/>
      <c r="CJL91" s="44"/>
      <c r="CJM91" s="44"/>
      <c r="CJN91" s="44"/>
      <c r="CJO91" s="44"/>
      <c r="CJP91" s="44"/>
      <c r="CJQ91" s="44"/>
      <c r="CJR91" s="44"/>
      <c r="CJS91" s="44"/>
      <c r="CJT91" s="44"/>
      <c r="CJU91" s="44"/>
      <c r="CJV91" s="44"/>
      <c r="CJW91" s="44"/>
      <c r="CJX91" s="44"/>
      <c r="CJY91" s="44"/>
      <c r="CJZ91" s="44"/>
      <c r="CKA91" s="44"/>
      <c r="CKB91" s="44"/>
      <c r="CKC91" s="44"/>
      <c r="CKD91" s="44"/>
      <c r="CKE91" s="44"/>
      <c r="CKF91" s="44"/>
      <c r="CKG91" s="44"/>
      <c r="CKH91" s="44"/>
      <c r="CKI91" s="44"/>
      <c r="CKJ91" s="44"/>
      <c r="CKK91" s="44"/>
      <c r="CKL91" s="44"/>
      <c r="CKM91" s="44"/>
      <c r="CKN91" s="44"/>
      <c r="CKO91" s="44"/>
      <c r="CKP91" s="44"/>
      <c r="CKQ91" s="44"/>
      <c r="CKR91" s="44"/>
      <c r="CKS91" s="44"/>
      <c r="CKT91" s="44"/>
      <c r="CKU91" s="44"/>
      <c r="CKV91" s="44"/>
      <c r="CKW91" s="44"/>
      <c r="CKX91" s="44"/>
      <c r="CKY91" s="44"/>
      <c r="CKZ91" s="44"/>
      <c r="CLA91" s="44"/>
      <c r="CLB91" s="44"/>
      <c r="CLC91" s="44"/>
      <c r="CLD91" s="44"/>
      <c r="CLE91" s="44"/>
      <c r="CLF91" s="44"/>
      <c r="CLG91" s="44"/>
      <c r="CLH91" s="44"/>
      <c r="CLI91" s="44"/>
      <c r="CLJ91" s="44"/>
      <c r="CLK91" s="44"/>
      <c r="CLL91" s="44"/>
      <c r="CLM91" s="44"/>
      <c r="CLN91" s="44"/>
      <c r="CLO91" s="44"/>
      <c r="CLP91" s="44"/>
      <c r="CLQ91" s="44"/>
      <c r="CLR91" s="44"/>
      <c r="CLS91" s="44"/>
      <c r="CLT91" s="44"/>
      <c r="CLU91" s="44"/>
      <c r="CLV91" s="44"/>
      <c r="CLW91" s="44"/>
      <c r="CLX91" s="44"/>
      <c r="CLY91" s="44"/>
      <c r="CLZ91" s="44"/>
      <c r="CMA91" s="44"/>
      <c r="CMB91" s="44"/>
      <c r="CMC91" s="44"/>
      <c r="CMD91" s="44"/>
      <c r="CME91" s="44"/>
      <c r="CMF91" s="44"/>
      <c r="CMG91" s="44"/>
      <c r="CMH91" s="44"/>
      <c r="CMI91" s="44"/>
      <c r="CMJ91" s="44"/>
      <c r="CMK91" s="44"/>
      <c r="CML91" s="44"/>
      <c r="CMM91" s="44"/>
      <c r="CMN91" s="44"/>
      <c r="CMO91" s="44"/>
      <c r="CMP91" s="44"/>
      <c r="CMQ91" s="44"/>
      <c r="CMR91" s="44"/>
      <c r="CMS91" s="44"/>
      <c r="CMT91" s="44"/>
      <c r="CMU91" s="44"/>
      <c r="CMV91" s="44"/>
      <c r="CMW91" s="44"/>
      <c r="CMX91" s="44"/>
      <c r="CMY91" s="44"/>
      <c r="CMZ91" s="44"/>
      <c r="CNA91" s="44"/>
      <c r="CNB91" s="44"/>
      <c r="CNC91" s="44"/>
      <c r="CND91" s="44"/>
      <c r="CNE91" s="44"/>
      <c r="CNF91" s="44"/>
      <c r="CNG91" s="44"/>
      <c r="CNH91" s="44"/>
      <c r="CNI91" s="44"/>
      <c r="CNJ91" s="44"/>
      <c r="CNK91" s="44"/>
      <c r="CNL91" s="44"/>
      <c r="CNM91" s="44"/>
      <c r="CNN91" s="44"/>
      <c r="CNO91" s="44"/>
      <c r="CNP91" s="44"/>
      <c r="CNQ91" s="44"/>
      <c r="CNR91" s="44"/>
      <c r="CNS91" s="44"/>
      <c r="CNT91" s="44"/>
      <c r="CNU91" s="44"/>
      <c r="CNV91" s="44"/>
      <c r="CNW91" s="44"/>
      <c r="CNX91" s="44"/>
      <c r="CNY91" s="44"/>
      <c r="CNZ91" s="44"/>
      <c r="COA91" s="44"/>
      <c r="COB91" s="44"/>
      <c r="COC91" s="44"/>
      <c r="COD91" s="44"/>
      <c r="COE91" s="44"/>
      <c r="COF91" s="44"/>
      <c r="COG91" s="44"/>
      <c r="COH91" s="44"/>
      <c r="COI91" s="44"/>
      <c r="COJ91" s="44"/>
      <c r="COK91" s="44"/>
      <c r="COL91" s="44"/>
      <c r="COM91" s="44"/>
      <c r="CON91" s="44"/>
      <c r="COO91" s="44"/>
      <c r="COP91" s="44"/>
      <c r="COQ91" s="44"/>
      <c r="COR91" s="44"/>
      <c r="COS91" s="44"/>
      <c r="COT91" s="44"/>
      <c r="COU91" s="44"/>
      <c r="COV91" s="44"/>
      <c r="COW91" s="44"/>
      <c r="COX91" s="44"/>
      <c r="COY91" s="44"/>
      <c r="COZ91" s="44"/>
      <c r="CPA91" s="44"/>
      <c r="CPB91" s="44"/>
      <c r="CPC91" s="44"/>
      <c r="CPD91" s="44"/>
      <c r="CPE91" s="44"/>
      <c r="CPF91" s="44"/>
      <c r="CPG91" s="44"/>
      <c r="CPH91" s="44"/>
      <c r="CPI91" s="44"/>
      <c r="CPJ91" s="44"/>
      <c r="CPK91" s="44"/>
      <c r="CPL91" s="44"/>
      <c r="CPM91" s="44"/>
      <c r="CPN91" s="44"/>
      <c r="CPO91" s="44"/>
      <c r="CPP91" s="44"/>
      <c r="CPQ91" s="44"/>
      <c r="CPR91" s="44"/>
      <c r="CPS91" s="44"/>
      <c r="CPT91" s="44"/>
      <c r="CPU91" s="44"/>
      <c r="CPV91" s="44"/>
      <c r="CPW91" s="44"/>
      <c r="CPX91" s="44"/>
      <c r="CPY91" s="44"/>
      <c r="CPZ91" s="44"/>
      <c r="CQA91" s="44"/>
      <c r="CQB91" s="44"/>
      <c r="CQC91" s="44"/>
      <c r="CQD91" s="44"/>
      <c r="CQE91" s="44"/>
      <c r="CQF91" s="44"/>
      <c r="CQG91" s="44"/>
      <c r="CQH91" s="44"/>
      <c r="CQI91" s="44"/>
      <c r="CQJ91" s="44"/>
      <c r="CQK91" s="44"/>
      <c r="CQL91" s="44"/>
      <c r="CQM91" s="44"/>
      <c r="CQN91" s="44"/>
      <c r="CQO91" s="44"/>
      <c r="CQP91" s="44"/>
      <c r="CQQ91" s="44"/>
      <c r="CQR91" s="44"/>
      <c r="CQS91" s="44"/>
      <c r="CQT91" s="44"/>
      <c r="CQU91" s="44"/>
      <c r="CQV91" s="44"/>
      <c r="CQW91" s="44"/>
      <c r="CQX91" s="44"/>
      <c r="CQY91" s="44"/>
      <c r="CQZ91" s="44"/>
      <c r="CRA91" s="44"/>
      <c r="CRB91" s="44"/>
      <c r="CRC91" s="44"/>
      <c r="CRD91" s="44"/>
      <c r="CRE91" s="44"/>
      <c r="CRF91" s="44"/>
      <c r="CRG91" s="44"/>
      <c r="CRH91" s="44"/>
      <c r="CRI91" s="44"/>
    </row>
    <row r="92" spans="1:2505" ht="18" customHeight="1" x14ac:dyDescent="0.25">
      <c r="B92" s="322"/>
      <c r="C92" s="57" t="s">
        <v>16</v>
      </c>
      <c r="D92" s="80">
        <v>0</v>
      </c>
      <c r="E92" s="80">
        <v>0</v>
      </c>
      <c r="F92" s="13"/>
      <c r="G92" s="322"/>
      <c r="H92" s="57" t="s">
        <v>16</v>
      </c>
      <c r="I92" s="75">
        <v>2.2025320000000002</v>
      </c>
      <c r="J92" s="75">
        <f t="shared" si="21"/>
        <v>2.2025320000000002</v>
      </c>
      <c r="K92" s="75">
        <f t="shared" si="11"/>
        <v>2.2025320000000002</v>
      </c>
      <c r="L92" s="24"/>
      <c r="M92" s="75">
        <v>2.7898738665859071</v>
      </c>
      <c r="N92" s="71">
        <f t="shared" si="16"/>
        <v>2.7898738665859071</v>
      </c>
      <c r="O92" s="71">
        <f t="shared" si="17"/>
        <v>2.7898738665859071</v>
      </c>
      <c r="P92" s="31">
        <f>3*ROUNDUP(O92*(1+K92)/3,0)</f>
        <v>9</v>
      </c>
      <c r="Q92" s="31" t="e">
        <f>3*ROUNDUP(P92*(1+#REF!)/3,0)</f>
        <v>#REF!</v>
      </c>
      <c r="R92" s="31" t="e">
        <f>3*ROUNDUP(Q92*(1+#REF!)/3,0)</f>
        <v>#REF!</v>
      </c>
      <c r="U92">
        <f t="shared" si="19"/>
        <v>0</v>
      </c>
      <c r="V92">
        <f t="shared" si="20"/>
        <v>0</v>
      </c>
    </row>
    <row r="93" spans="1:2505" ht="18" customHeight="1" x14ac:dyDescent="0.25">
      <c r="B93" s="322" t="s">
        <v>71</v>
      </c>
      <c r="C93" s="57" t="s">
        <v>14</v>
      </c>
      <c r="D93" s="80">
        <v>5</v>
      </c>
      <c r="E93" s="80">
        <v>5</v>
      </c>
      <c r="F93" s="13"/>
      <c r="G93" s="322" t="s">
        <v>71</v>
      </c>
      <c r="H93" s="57" t="s">
        <v>14</v>
      </c>
      <c r="I93" s="75">
        <v>60.20254133333701</v>
      </c>
      <c r="J93" s="75">
        <f t="shared" si="21"/>
        <v>65.20254133333701</v>
      </c>
      <c r="K93" s="75">
        <f t="shared" si="11"/>
        <v>70.20254133333701</v>
      </c>
      <c r="L93" s="24"/>
      <c r="M93" s="75">
        <v>73.160771264790952</v>
      </c>
      <c r="N93" s="71">
        <f t="shared" si="16"/>
        <v>79.236990776829913</v>
      </c>
      <c r="O93" s="71">
        <f t="shared" si="17"/>
        <v>85.313210288868873</v>
      </c>
      <c r="P93" s="31">
        <f>3*ROUNDUP(O93*(1+K93)/3,0)</f>
        <v>6075</v>
      </c>
      <c r="Q93" s="31" t="e">
        <f>3*ROUNDUP(P93*(1+#REF!)/3,0)</f>
        <v>#REF!</v>
      </c>
      <c r="R93" s="31" t="e">
        <f>3*ROUNDUP(Q93*(1+#REF!)/3,0)</f>
        <v>#REF!</v>
      </c>
      <c r="U93">
        <f t="shared" si="19"/>
        <v>8.3052972337419595E-2</v>
      </c>
      <c r="V93">
        <f t="shared" si="20"/>
        <v>7.6684127608436903E-2</v>
      </c>
    </row>
    <row r="94" spans="1:2505" ht="18" customHeight="1" x14ac:dyDescent="0.25">
      <c r="A94" s="44"/>
      <c r="B94" s="322"/>
      <c r="C94" s="57" t="s">
        <v>16</v>
      </c>
      <c r="D94" s="80">
        <v>0</v>
      </c>
      <c r="E94" s="80">
        <v>0</v>
      </c>
      <c r="F94" s="13"/>
      <c r="G94" s="322"/>
      <c r="H94" s="57" t="s">
        <v>16</v>
      </c>
      <c r="I94" s="75">
        <v>4.4050640000000003</v>
      </c>
      <c r="J94" s="75">
        <f t="shared" si="21"/>
        <v>4.4050640000000003</v>
      </c>
      <c r="K94" s="75">
        <f t="shared" si="11"/>
        <v>4.4050640000000003</v>
      </c>
      <c r="L94" s="24"/>
      <c r="M94" s="75">
        <v>5.249367933193839</v>
      </c>
      <c r="N94" s="71">
        <f t="shared" si="16"/>
        <v>5.249367933193839</v>
      </c>
      <c r="O94" s="71">
        <f t="shared" si="17"/>
        <v>5.249367933193839</v>
      </c>
      <c r="P94" s="31">
        <f>3*ROUNDUP(O94*(1+K94)/3,0)</f>
        <v>30</v>
      </c>
      <c r="Q94" s="31" t="e">
        <f>3*ROUNDUP(P94*(1+#REF!)/3,0)</f>
        <v>#REF!</v>
      </c>
      <c r="R94" s="31" t="e">
        <f>3*ROUNDUP(Q94*(1+#REF!)/3,0)</f>
        <v>#REF!</v>
      </c>
      <c r="U94">
        <f t="shared" si="19"/>
        <v>0</v>
      </c>
      <c r="V94">
        <f t="shared" si="20"/>
        <v>0</v>
      </c>
    </row>
    <row r="95" spans="1:2505" ht="18" customHeight="1" x14ac:dyDescent="0.3">
      <c r="A95" s="44"/>
      <c r="B95" s="333" t="s">
        <v>192</v>
      </c>
      <c r="C95" s="333"/>
      <c r="D95" s="81"/>
      <c r="E95" s="81"/>
      <c r="F95" s="13"/>
      <c r="G95" s="333" t="s">
        <v>193</v>
      </c>
      <c r="H95" s="333"/>
      <c r="I95"/>
      <c r="J95"/>
      <c r="K95"/>
      <c r="L95"/>
      <c r="M95"/>
      <c r="N95"/>
      <c r="O95"/>
      <c r="P95" s="31">
        <f>3*ROUNDUP(O95*(1+K95)/3,0)</f>
        <v>0</v>
      </c>
      <c r="Q95" s="31" t="e">
        <f>3*ROUNDUP(P95*(1+#REF!)/3,0)</f>
        <v>#REF!</v>
      </c>
      <c r="R95" s="31" t="e">
        <f>3*ROUNDUP(Q95*(1+#REF!)/3,0)</f>
        <v>#REF!</v>
      </c>
    </row>
    <row r="96" spans="1:2505" s="28" customFormat="1" ht="18" customHeight="1" x14ac:dyDescent="0.25">
      <c r="A96" s="13"/>
      <c r="B96" s="335" t="s">
        <v>12</v>
      </c>
      <c r="C96" s="57" t="s">
        <v>14</v>
      </c>
      <c r="D96" s="79">
        <v>227</v>
      </c>
      <c r="E96" s="80">
        <v>242</v>
      </c>
      <c r="F96" s="13"/>
      <c r="G96" s="335" t="s">
        <v>12</v>
      </c>
      <c r="H96" s="57" t="s">
        <v>14</v>
      </c>
      <c r="I96" s="74">
        <v>3498.01098</v>
      </c>
      <c r="J96" s="75">
        <f>+I96+D96</f>
        <v>3725.01098</v>
      </c>
      <c r="K96" s="75">
        <f t="shared" si="11"/>
        <v>3967.01098</v>
      </c>
      <c r="L96"/>
      <c r="M96" s="75">
        <v>3261.2595139676596</v>
      </c>
      <c r="N96" s="71">
        <f t="shared" ref="N96:N112" si="22">+(J96/I96)*M96</f>
        <v>3472.8957592234301</v>
      </c>
      <c r="O96" s="71">
        <f t="shared" ref="O96:O112" si="23">+(K96/J96)*N96</f>
        <v>3698.5167783947804</v>
      </c>
      <c r="P96" s="32">
        <f t="shared" ref="P96:R107" si="24">+P8</f>
        <v>355501725</v>
      </c>
      <c r="Q96" s="32" t="e">
        <f t="shared" si="24"/>
        <v>#REF!</v>
      </c>
      <c r="R96" s="32" t="e">
        <f t="shared" si="24"/>
        <v>#REF!</v>
      </c>
      <c r="S96"/>
      <c r="T96"/>
      <c r="U96">
        <f t="shared" ref="U96:U112" si="25">+J96/I96-1</f>
        <v>6.4894021573368432E-2</v>
      </c>
      <c r="V96">
        <f t="shared" ref="V96:V112" si="26">+K96/J96-1</f>
        <v>6.4966251455183643E-2</v>
      </c>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row>
    <row r="97" spans="1:2505" s="28" customFormat="1" ht="18" customHeight="1" x14ac:dyDescent="0.25">
      <c r="A97" s="13"/>
      <c r="B97" s="335"/>
      <c r="C97" s="57" t="s">
        <v>16</v>
      </c>
      <c r="D97" s="79">
        <v>13</v>
      </c>
      <c r="E97" s="80">
        <v>14</v>
      </c>
      <c r="F97" s="13"/>
      <c r="G97" s="335"/>
      <c r="H97" s="57" t="s">
        <v>16</v>
      </c>
      <c r="I97" s="74">
        <v>199.05629999999999</v>
      </c>
      <c r="J97" s="75">
        <f t="shared" ref="J97:J112" si="27">+I97+D97</f>
        <v>212.05629999999999</v>
      </c>
      <c r="K97" s="75">
        <f t="shared" si="11"/>
        <v>226.05629999999999</v>
      </c>
      <c r="L97"/>
      <c r="M97" s="75">
        <v>195.80444933121498</v>
      </c>
      <c r="N97" s="71">
        <f t="shared" si="22"/>
        <v>208.59207695870427</v>
      </c>
      <c r="O97" s="71">
        <f t="shared" si="23"/>
        <v>222.36336824984656</v>
      </c>
      <c r="P97" s="32">
        <f t="shared" si="24"/>
        <v>76779219</v>
      </c>
      <c r="Q97" s="32" t="e">
        <f t="shared" si="24"/>
        <v>#REF!</v>
      </c>
      <c r="R97" s="32" t="e">
        <f t="shared" si="24"/>
        <v>#REF!</v>
      </c>
      <c r="S97"/>
      <c r="T97"/>
      <c r="U97">
        <f t="shared" si="25"/>
        <v>6.5308156536618034E-2</v>
      </c>
      <c r="V97">
        <f t="shared" si="26"/>
        <v>6.6020203125302102E-2</v>
      </c>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row>
    <row r="98" spans="1:2505" s="28" customFormat="1" ht="18" customHeight="1" x14ac:dyDescent="0.25">
      <c r="A98" s="13"/>
      <c r="B98" s="335" t="s">
        <v>18</v>
      </c>
      <c r="C98" s="57" t="s">
        <v>14</v>
      </c>
      <c r="D98" s="80">
        <v>7</v>
      </c>
      <c r="E98" s="80">
        <v>8</v>
      </c>
      <c r="F98" s="13"/>
      <c r="G98" s="335" t="s">
        <v>18</v>
      </c>
      <c r="H98" s="57" t="s">
        <v>14</v>
      </c>
      <c r="I98" s="75">
        <v>109.03263999999642</v>
      </c>
      <c r="J98" s="75">
        <f t="shared" si="27"/>
        <v>116.03263999999642</v>
      </c>
      <c r="K98" s="75">
        <f t="shared" si="11"/>
        <v>124.03263999999642</v>
      </c>
      <c r="L98"/>
      <c r="M98" s="75">
        <v>73.764406666069007</v>
      </c>
      <c r="N98" s="71">
        <f t="shared" si="22"/>
        <v>78.500152280065876</v>
      </c>
      <c r="O98" s="71">
        <f t="shared" si="23"/>
        <v>83.91243298177659</v>
      </c>
      <c r="P98" s="32">
        <f t="shared" si="24"/>
        <v>355501725</v>
      </c>
      <c r="Q98" s="32" t="e">
        <f t="shared" si="24"/>
        <v>#REF!</v>
      </c>
      <c r="R98" s="32" t="e">
        <f t="shared" si="24"/>
        <v>#REF!</v>
      </c>
      <c r="S98"/>
      <c r="T98"/>
      <c r="U98">
        <f t="shared" si="25"/>
        <v>6.4200958538656261E-2</v>
      </c>
      <c r="V98">
        <f t="shared" si="26"/>
        <v>6.8946117230464177E-2</v>
      </c>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row>
    <row r="99" spans="1:2505" s="28" customFormat="1" ht="18" customHeight="1" x14ac:dyDescent="0.25">
      <c r="A99" s="13"/>
      <c r="B99" s="335"/>
      <c r="C99" s="57" t="s">
        <v>16</v>
      </c>
      <c r="D99" s="80">
        <v>1</v>
      </c>
      <c r="E99" s="80">
        <v>1</v>
      </c>
      <c r="F99" s="13"/>
      <c r="G99" s="335"/>
      <c r="H99" s="57" t="s">
        <v>16</v>
      </c>
      <c r="I99" s="75">
        <v>9.3251600000035868</v>
      </c>
      <c r="J99" s="75">
        <f t="shared" si="27"/>
        <v>10.325160000003587</v>
      </c>
      <c r="K99" s="75">
        <f t="shared" si="11"/>
        <v>11.325160000003587</v>
      </c>
      <c r="L99"/>
      <c r="M99" s="75">
        <v>7.7470559999677207</v>
      </c>
      <c r="N99" s="71">
        <f t="shared" si="22"/>
        <v>8.5778252307331702</v>
      </c>
      <c r="O99" s="71">
        <f t="shared" si="23"/>
        <v>9.4085944614986197</v>
      </c>
      <c r="P99" s="32">
        <f t="shared" si="24"/>
        <v>76779219</v>
      </c>
      <c r="Q99" s="32" t="e">
        <f t="shared" si="24"/>
        <v>#REF!</v>
      </c>
      <c r="R99" s="32" t="e">
        <f t="shared" si="24"/>
        <v>#REF!</v>
      </c>
      <c r="S99"/>
      <c r="T99"/>
      <c r="U99">
        <f t="shared" si="25"/>
        <v>0.10723676591067766</v>
      </c>
      <c r="V99">
        <f t="shared" si="26"/>
        <v>9.6850799406464683E-2</v>
      </c>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row>
    <row r="100" spans="1:2505" s="28" customFormat="1" ht="18" customHeight="1" x14ac:dyDescent="0.25">
      <c r="A100" s="13"/>
      <c r="B100" s="335" t="s">
        <v>20</v>
      </c>
      <c r="C100" s="57" t="s">
        <v>14</v>
      </c>
      <c r="D100" s="80">
        <v>11</v>
      </c>
      <c r="E100" s="80">
        <v>12</v>
      </c>
      <c r="F100" s="13"/>
      <c r="G100" s="335" t="s">
        <v>20</v>
      </c>
      <c r="H100" s="57" t="s">
        <v>14</v>
      </c>
      <c r="I100" s="75">
        <v>175.38473999999999</v>
      </c>
      <c r="J100" s="75">
        <f t="shared" si="27"/>
        <v>186.38473999999999</v>
      </c>
      <c r="K100" s="75">
        <f t="shared" si="11"/>
        <v>198.38473999999999</v>
      </c>
      <c r="L100"/>
      <c r="M100" s="75">
        <v>136.70923666733964</v>
      </c>
      <c r="N100" s="71">
        <f t="shared" si="22"/>
        <v>145.28353796254206</v>
      </c>
      <c r="O100" s="71">
        <f t="shared" si="23"/>
        <v>154.63732119367194</v>
      </c>
      <c r="P100" s="32">
        <f t="shared" si="24"/>
        <v>921270</v>
      </c>
      <c r="Q100" s="32" t="e">
        <f t="shared" si="24"/>
        <v>#REF!</v>
      </c>
      <c r="R100" s="32" t="e">
        <f t="shared" si="24"/>
        <v>#REF!</v>
      </c>
      <c r="S100"/>
      <c r="T100"/>
      <c r="U100">
        <f t="shared" si="25"/>
        <v>6.2719253681933873E-2</v>
      </c>
      <c r="V100">
        <f t="shared" si="26"/>
        <v>6.4382953239626728E-2</v>
      </c>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row>
    <row r="101" spans="1:2505" s="28" customFormat="1" ht="18" customHeight="1" x14ac:dyDescent="0.25">
      <c r="A101" s="13"/>
      <c r="B101" s="335"/>
      <c r="C101" s="57" t="s">
        <v>16</v>
      </c>
      <c r="D101" s="80">
        <v>0</v>
      </c>
      <c r="E101" s="80">
        <v>0</v>
      </c>
      <c r="F101" s="13"/>
      <c r="G101" s="335"/>
      <c r="H101" s="57" t="s">
        <v>16</v>
      </c>
      <c r="I101" s="75">
        <v>6.4558799999999996</v>
      </c>
      <c r="J101" s="75">
        <f t="shared" si="27"/>
        <v>6.4558799999999996</v>
      </c>
      <c r="K101" s="75">
        <f t="shared" si="11"/>
        <v>6.4558799999999996</v>
      </c>
      <c r="L101"/>
      <c r="M101" s="75">
        <v>4.41151800003228</v>
      </c>
      <c r="N101" s="71">
        <f t="shared" si="22"/>
        <v>4.41151800003228</v>
      </c>
      <c r="O101" s="71">
        <f t="shared" si="23"/>
        <v>4.41151800003228</v>
      </c>
      <c r="P101" s="32">
        <f t="shared" si="24"/>
        <v>3886017</v>
      </c>
      <c r="Q101" s="32" t="e">
        <f t="shared" si="24"/>
        <v>#REF!</v>
      </c>
      <c r="R101" s="32" t="e">
        <f t="shared" si="24"/>
        <v>#REF!</v>
      </c>
      <c r="S101"/>
      <c r="T101"/>
      <c r="U101">
        <f t="shared" si="25"/>
        <v>0</v>
      </c>
      <c r="V101">
        <f t="shared" si="26"/>
        <v>0</v>
      </c>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row>
    <row r="102" spans="1:2505" s="28" customFormat="1" ht="18" customHeight="1" x14ac:dyDescent="0.25">
      <c r="A102" s="13"/>
      <c r="B102" s="335" t="s">
        <v>23</v>
      </c>
      <c r="C102" s="57" t="s">
        <v>14</v>
      </c>
      <c r="D102" s="80">
        <v>11</v>
      </c>
      <c r="E102" s="80">
        <v>12</v>
      </c>
      <c r="F102" s="13"/>
      <c r="G102" s="335" t="s">
        <v>23</v>
      </c>
      <c r="H102" s="57" t="s">
        <v>14</v>
      </c>
      <c r="I102" s="75">
        <v>170.36349999999641</v>
      </c>
      <c r="J102" s="75">
        <f t="shared" si="27"/>
        <v>181.36349999999641</v>
      </c>
      <c r="K102" s="75">
        <f t="shared" si="11"/>
        <v>193.36349999999641</v>
      </c>
      <c r="L102"/>
      <c r="M102" s="75">
        <v>158.19297066509225</v>
      </c>
      <c r="N102" s="71">
        <f t="shared" si="22"/>
        <v>168.40714610358728</v>
      </c>
      <c r="O102" s="71">
        <f t="shared" si="23"/>
        <v>179.54988294558188</v>
      </c>
      <c r="P102" s="32">
        <f t="shared" si="24"/>
        <v>9039</v>
      </c>
      <c r="Q102" s="32" t="e">
        <f t="shared" si="24"/>
        <v>#REF!</v>
      </c>
      <c r="R102" s="32" t="e">
        <f t="shared" si="24"/>
        <v>#REF!</v>
      </c>
      <c r="S102"/>
      <c r="T102"/>
      <c r="U102">
        <f t="shared" si="25"/>
        <v>6.4567821158876271E-2</v>
      </c>
      <c r="V102">
        <f t="shared" si="26"/>
        <v>6.6165463282304549E-2</v>
      </c>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row>
    <row r="103" spans="1:2505" s="28" customFormat="1" ht="18" customHeight="1" x14ac:dyDescent="0.25">
      <c r="A103" s="13"/>
      <c r="B103" s="335"/>
      <c r="C103" s="57" t="s">
        <v>16</v>
      </c>
      <c r="D103" s="80">
        <v>0</v>
      </c>
      <c r="E103" s="80">
        <v>0</v>
      </c>
      <c r="F103" s="13"/>
      <c r="G103" s="335"/>
      <c r="H103" s="57" t="s">
        <v>16</v>
      </c>
      <c r="I103" s="75">
        <v>5.0212400000035862</v>
      </c>
      <c r="J103" s="75">
        <f t="shared" si="27"/>
        <v>5.0212400000035862</v>
      </c>
      <c r="K103" s="75">
        <f t="shared" si="11"/>
        <v>5.0212400000035862</v>
      </c>
      <c r="L103"/>
      <c r="M103" s="75">
        <v>7.1731999999282676</v>
      </c>
      <c r="N103" s="71">
        <f t="shared" si="22"/>
        <v>7.1731999999282676</v>
      </c>
      <c r="O103" s="71">
        <f t="shared" si="23"/>
        <v>7.1731999999282676</v>
      </c>
      <c r="P103" s="32">
        <f t="shared" si="24"/>
        <v>2745</v>
      </c>
      <c r="Q103" s="32" t="e">
        <f t="shared" si="24"/>
        <v>#REF!</v>
      </c>
      <c r="R103" s="32" t="e">
        <f t="shared" si="24"/>
        <v>#REF!</v>
      </c>
      <c r="S103"/>
      <c r="T103"/>
      <c r="U103">
        <f t="shared" si="25"/>
        <v>0</v>
      </c>
      <c r="V103">
        <f t="shared" si="26"/>
        <v>0</v>
      </c>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row>
    <row r="104" spans="1:2505" s="28" customFormat="1" ht="18" customHeight="1" x14ac:dyDescent="0.25">
      <c r="A104" s="13"/>
      <c r="B104" s="335" t="s">
        <v>26</v>
      </c>
      <c r="C104" s="57" t="s">
        <v>14</v>
      </c>
      <c r="D104" s="80">
        <v>1</v>
      </c>
      <c r="E104" s="80">
        <v>1</v>
      </c>
      <c r="F104" s="13"/>
      <c r="G104" s="335" t="s">
        <v>26</v>
      </c>
      <c r="H104" s="57" t="s">
        <v>14</v>
      </c>
      <c r="I104" s="75">
        <v>10.7598</v>
      </c>
      <c r="J104" s="75">
        <f t="shared" si="27"/>
        <v>11.7598</v>
      </c>
      <c r="K104" s="75">
        <f t="shared" si="11"/>
        <v>12.7598</v>
      </c>
      <c r="L104"/>
      <c r="M104" s="75">
        <v>4.2441433333285508</v>
      </c>
      <c r="N104" s="71">
        <f t="shared" si="22"/>
        <v>4.6385877777725506</v>
      </c>
      <c r="O104" s="71">
        <f t="shared" si="23"/>
        <v>5.0330322222165504</v>
      </c>
      <c r="P104" s="32">
        <f t="shared" si="24"/>
        <v>76770</v>
      </c>
      <c r="Q104" s="32" t="e">
        <f t="shared" si="24"/>
        <v>#REF!</v>
      </c>
      <c r="R104" s="32" t="e">
        <f t="shared" si="24"/>
        <v>#REF!</v>
      </c>
      <c r="S104"/>
      <c r="T104"/>
      <c r="U104">
        <f t="shared" si="25"/>
        <v>9.2938530455956458E-2</v>
      </c>
      <c r="V104">
        <f t="shared" si="26"/>
        <v>8.5035459786731105E-2</v>
      </c>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row>
    <row r="105" spans="1:2505" s="28" customFormat="1" ht="18" customHeight="1" x14ac:dyDescent="0.25">
      <c r="A105" s="13"/>
      <c r="B105" s="335"/>
      <c r="C105" s="57" t="s">
        <v>16</v>
      </c>
      <c r="D105" s="80">
        <v>0</v>
      </c>
      <c r="E105" s="80">
        <v>0</v>
      </c>
      <c r="F105" s="13"/>
      <c r="G105" s="335"/>
      <c r="H105" s="57" t="s">
        <v>16</v>
      </c>
      <c r="I105" s="75">
        <v>1.4346399999964135</v>
      </c>
      <c r="J105" s="75">
        <f t="shared" si="27"/>
        <v>1.4346399999964135</v>
      </c>
      <c r="K105" s="75">
        <f t="shared" si="11"/>
        <v>1.4346399999964135</v>
      </c>
      <c r="L105"/>
      <c r="M105" s="75">
        <v>1.2433546666714488</v>
      </c>
      <c r="N105" s="71">
        <f t="shared" si="22"/>
        <v>1.2433546666714488</v>
      </c>
      <c r="O105" s="71">
        <f t="shared" si="23"/>
        <v>1.2433546666714488</v>
      </c>
      <c r="P105" s="32">
        <f t="shared" si="24"/>
        <v>609921</v>
      </c>
      <c r="Q105" s="32" t="e">
        <f t="shared" si="24"/>
        <v>#REF!</v>
      </c>
      <c r="R105" s="32" t="e">
        <f t="shared" si="24"/>
        <v>#REF!</v>
      </c>
      <c r="S105"/>
      <c r="T105"/>
      <c r="U105">
        <f t="shared" si="25"/>
        <v>0</v>
      </c>
      <c r="V105">
        <f t="shared" si="26"/>
        <v>0</v>
      </c>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row>
    <row r="106" spans="1:2505" s="28" customFormat="1" ht="18" customHeight="1" x14ac:dyDescent="0.25">
      <c r="A106" s="13"/>
      <c r="B106" s="335" t="s">
        <v>25</v>
      </c>
      <c r="C106" s="57" t="s">
        <v>14</v>
      </c>
      <c r="D106" s="80">
        <v>5</v>
      </c>
      <c r="E106" s="80">
        <v>6</v>
      </c>
      <c r="F106" s="13"/>
      <c r="G106" s="335" t="s">
        <v>25</v>
      </c>
      <c r="H106" s="57" t="s">
        <v>14</v>
      </c>
      <c r="I106" s="75">
        <v>81.774479999999997</v>
      </c>
      <c r="J106" s="75">
        <f t="shared" si="27"/>
        <v>86.774479999999997</v>
      </c>
      <c r="K106" s="75">
        <f t="shared" si="11"/>
        <v>92.774479999999997</v>
      </c>
      <c r="L106"/>
      <c r="M106" s="75">
        <v>69.317022667654058</v>
      </c>
      <c r="N106" s="71">
        <f t="shared" si="22"/>
        <v>73.555326761281677</v>
      </c>
      <c r="O106" s="71">
        <f t="shared" si="23"/>
        <v>78.641291673634825</v>
      </c>
      <c r="P106" s="32">
        <f t="shared" si="24"/>
        <v>76770</v>
      </c>
      <c r="Q106" s="32" t="e">
        <f t="shared" si="24"/>
        <v>#REF!</v>
      </c>
      <c r="R106" s="32" t="e">
        <f t="shared" si="24"/>
        <v>#REF!</v>
      </c>
      <c r="S106"/>
      <c r="T106"/>
      <c r="U106">
        <f t="shared" si="25"/>
        <v>6.1143770036813372E-2</v>
      </c>
      <c r="V106">
        <f t="shared" si="26"/>
        <v>6.9144753157840855E-2</v>
      </c>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row>
    <row r="107" spans="1:2505" s="28" customFormat="1" ht="18" customHeight="1" x14ac:dyDescent="0.25">
      <c r="A107" s="13"/>
      <c r="B107" s="335"/>
      <c r="C107" s="57" t="s">
        <v>16</v>
      </c>
      <c r="D107" s="80">
        <v>3</v>
      </c>
      <c r="E107" s="80">
        <v>3</v>
      </c>
      <c r="F107" s="13"/>
      <c r="G107" s="335"/>
      <c r="H107" s="57" t="s">
        <v>16</v>
      </c>
      <c r="I107" s="75">
        <v>42.680540000003589</v>
      </c>
      <c r="J107" s="75">
        <f t="shared" si="27"/>
        <v>45.680540000003589</v>
      </c>
      <c r="K107" s="75">
        <f t="shared" si="11"/>
        <v>48.680540000003589</v>
      </c>
      <c r="L107"/>
      <c r="M107" s="75">
        <v>40.791597333913167</v>
      </c>
      <c r="N107" s="71">
        <f t="shared" si="22"/>
        <v>43.658824224709981</v>
      </c>
      <c r="O107" s="71">
        <f t="shared" si="23"/>
        <v>46.526051115506803</v>
      </c>
      <c r="P107" s="32">
        <f t="shared" si="24"/>
        <v>609921</v>
      </c>
      <c r="Q107" s="32" t="e">
        <f t="shared" si="24"/>
        <v>#REF!</v>
      </c>
      <c r="R107" s="32" t="e">
        <f t="shared" si="24"/>
        <v>#REF!</v>
      </c>
      <c r="S107"/>
      <c r="T107"/>
      <c r="U107">
        <f t="shared" si="25"/>
        <v>7.0289644882650215E-2</v>
      </c>
      <c r="V107">
        <f t="shared" si="26"/>
        <v>6.5673479341526342E-2</v>
      </c>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c r="BBW107"/>
      <c r="BBX107"/>
      <c r="BBY107"/>
      <c r="BBZ107"/>
      <c r="BCA107"/>
      <c r="BCB107"/>
      <c r="BCC107"/>
      <c r="BCD107"/>
      <c r="BCE107"/>
      <c r="BCF107"/>
      <c r="BCG107"/>
      <c r="BCH107"/>
      <c r="BCI107"/>
      <c r="BCJ107"/>
      <c r="BCK107"/>
      <c r="BCL107"/>
      <c r="BCM107"/>
      <c r="BCN107"/>
      <c r="BCO107"/>
      <c r="BCP107"/>
      <c r="BCQ107"/>
      <c r="BCR107"/>
      <c r="BCS107"/>
      <c r="BCT107"/>
      <c r="BCU107"/>
      <c r="BCV107"/>
      <c r="BCW107"/>
      <c r="BCX107"/>
      <c r="BCY107"/>
      <c r="BCZ107"/>
      <c r="BDA107"/>
      <c r="BDB107"/>
      <c r="BDC107"/>
      <c r="BDD107"/>
      <c r="BDE107"/>
      <c r="BDF107"/>
      <c r="BDG107"/>
      <c r="BDH107"/>
      <c r="BDI107"/>
      <c r="BDJ107"/>
      <c r="BDK107"/>
      <c r="BDL107"/>
      <c r="BDM107"/>
      <c r="BDN107"/>
      <c r="BDO107"/>
      <c r="BDP107"/>
      <c r="BDQ107"/>
      <c r="BDR107"/>
      <c r="BDS107"/>
      <c r="BDT107"/>
      <c r="BDU107"/>
      <c r="BDV107"/>
      <c r="BDW107"/>
      <c r="BDX107"/>
      <c r="BDY107"/>
      <c r="BDZ107"/>
      <c r="BEA107"/>
      <c r="BEB107"/>
      <c r="BEC107"/>
      <c r="BED107"/>
      <c r="BEE107"/>
      <c r="BEF107"/>
      <c r="BEG107"/>
      <c r="BEH107"/>
      <c r="BEI107"/>
      <c r="BEJ107"/>
      <c r="BEK107"/>
      <c r="BEL107"/>
      <c r="BEM107"/>
      <c r="BEN107"/>
      <c r="BEO107"/>
      <c r="BEP107"/>
      <c r="BEQ107"/>
      <c r="BER107"/>
      <c r="BES107"/>
      <c r="BET107"/>
      <c r="BEU107"/>
      <c r="BEV107"/>
      <c r="BEW107"/>
      <c r="BEX107"/>
      <c r="BEY107"/>
      <c r="BEZ107"/>
      <c r="BFA107"/>
      <c r="BFB107"/>
      <c r="BFC107"/>
      <c r="BFD107"/>
      <c r="BFE107"/>
      <c r="BFF107"/>
      <c r="BFG107"/>
      <c r="BFH107"/>
      <c r="BFI107"/>
      <c r="BFJ107"/>
      <c r="BFK107"/>
      <c r="BFL107"/>
      <c r="BFM107"/>
      <c r="BFN107"/>
      <c r="BFO107"/>
      <c r="BFP107"/>
      <c r="BFQ107"/>
      <c r="BFR107"/>
      <c r="BFS107"/>
      <c r="BFT107"/>
      <c r="BFU107"/>
      <c r="BFV107"/>
      <c r="BFW107"/>
      <c r="BFX107"/>
      <c r="BFY107"/>
      <c r="BFZ107"/>
      <c r="BGA107"/>
      <c r="BGB107"/>
      <c r="BGC107"/>
      <c r="BGD107"/>
      <c r="BGE107"/>
      <c r="BGF107"/>
      <c r="BGG107"/>
      <c r="BGH107"/>
      <c r="BGI107"/>
      <c r="BGJ107"/>
      <c r="BGK107"/>
      <c r="BGL107"/>
      <c r="BGM107"/>
      <c r="BGN107"/>
      <c r="BGO107"/>
      <c r="BGP107"/>
      <c r="BGQ107"/>
      <c r="BGR107"/>
      <c r="BGS107"/>
      <c r="BGT107"/>
      <c r="BGU107"/>
      <c r="BGV107"/>
      <c r="BGW107"/>
      <c r="BGX107"/>
      <c r="BGY107"/>
      <c r="BGZ107"/>
      <c r="BHA107"/>
      <c r="BHB107"/>
      <c r="BHC107"/>
      <c r="BHD107"/>
      <c r="BHE107"/>
      <c r="BHF107"/>
      <c r="BHG107"/>
      <c r="BHH107"/>
      <c r="BHI107"/>
      <c r="BHJ107"/>
      <c r="BHK107"/>
      <c r="BHL107"/>
      <c r="BHM107"/>
      <c r="BHN107"/>
      <c r="BHO107"/>
      <c r="BHP107"/>
      <c r="BHQ107"/>
      <c r="BHR107"/>
      <c r="BHS107"/>
      <c r="BHT107"/>
      <c r="BHU107"/>
      <c r="BHV107"/>
      <c r="BHW107"/>
      <c r="BHX107"/>
      <c r="BHY107"/>
      <c r="BHZ107"/>
      <c r="BIA107"/>
      <c r="BIB107"/>
      <c r="BIC107"/>
      <c r="BID107"/>
      <c r="BIE107"/>
      <c r="BIF107"/>
      <c r="BIG107"/>
      <c r="BIH107"/>
      <c r="BII107"/>
      <c r="BIJ107"/>
      <c r="BIK107"/>
      <c r="BIL107"/>
      <c r="BIM107"/>
      <c r="BIN107"/>
      <c r="BIO107"/>
      <c r="BIP107"/>
      <c r="BIQ107"/>
      <c r="BIR107"/>
      <c r="BIS107"/>
      <c r="BIT107"/>
      <c r="BIU107"/>
      <c r="BIV107"/>
      <c r="BIW107"/>
      <c r="BIX107"/>
      <c r="BIY107"/>
      <c r="BIZ107"/>
      <c r="BJA107"/>
      <c r="BJB107"/>
      <c r="BJC107"/>
      <c r="BJD107"/>
      <c r="BJE107"/>
      <c r="BJF107"/>
      <c r="BJG107"/>
      <c r="BJH107"/>
      <c r="BJI107"/>
      <c r="BJJ107"/>
      <c r="BJK107"/>
      <c r="BJL107"/>
      <c r="BJM107"/>
      <c r="BJN107"/>
      <c r="BJO107"/>
      <c r="BJP107"/>
      <c r="BJQ107"/>
      <c r="BJR107"/>
      <c r="BJS107"/>
      <c r="BJT107"/>
      <c r="BJU107"/>
      <c r="BJV107"/>
      <c r="BJW107"/>
      <c r="BJX107"/>
      <c r="BJY107"/>
      <c r="BJZ107"/>
      <c r="BKA107"/>
      <c r="BKB107"/>
      <c r="BKC107"/>
      <c r="BKD107"/>
      <c r="BKE107"/>
      <c r="BKF107"/>
      <c r="BKG107"/>
      <c r="BKH107"/>
      <c r="BKI107"/>
      <c r="BKJ107"/>
      <c r="BKK107"/>
      <c r="BKL107"/>
      <c r="BKM107"/>
      <c r="BKN107"/>
      <c r="BKO107"/>
      <c r="BKP107"/>
      <c r="BKQ107"/>
      <c r="BKR107"/>
      <c r="BKS107"/>
      <c r="BKT107"/>
      <c r="BKU107"/>
      <c r="BKV107"/>
      <c r="BKW107"/>
      <c r="BKX107"/>
      <c r="BKY107"/>
      <c r="BKZ107"/>
      <c r="BLA107"/>
      <c r="BLB107"/>
      <c r="BLC107"/>
      <c r="BLD107"/>
      <c r="BLE107"/>
      <c r="BLF107"/>
      <c r="BLG107"/>
      <c r="BLH107"/>
      <c r="BLI107"/>
      <c r="BLJ107"/>
      <c r="BLK107"/>
      <c r="BLL107"/>
      <c r="BLM107"/>
      <c r="BLN107"/>
      <c r="BLO107"/>
      <c r="BLP107"/>
      <c r="BLQ107"/>
      <c r="BLR107"/>
      <c r="BLS107"/>
      <c r="BLT107"/>
      <c r="BLU107"/>
      <c r="BLV107"/>
      <c r="BLW107"/>
      <c r="BLX107"/>
      <c r="BLY107"/>
      <c r="BLZ107"/>
      <c r="BMA107"/>
      <c r="BMB107"/>
      <c r="BMC107"/>
      <c r="BMD107"/>
      <c r="BME107"/>
      <c r="BMF107"/>
      <c r="BMG107"/>
      <c r="BMH107"/>
      <c r="BMI107"/>
      <c r="BMJ107"/>
      <c r="BMK107"/>
      <c r="BML107"/>
      <c r="BMM107"/>
      <c r="BMN107"/>
      <c r="BMO107"/>
      <c r="BMP107"/>
      <c r="BMQ107"/>
      <c r="BMR107"/>
      <c r="BMS107"/>
      <c r="BMT107"/>
      <c r="BMU107"/>
      <c r="BMV107"/>
      <c r="BMW107"/>
      <c r="BMX107"/>
      <c r="BMY107"/>
      <c r="BMZ107"/>
      <c r="BNA107"/>
      <c r="BNB107"/>
      <c r="BNC107"/>
      <c r="BND107"/>
      <c r="BNE107"/>
      <c r="BNF107"/>
      <c r="BNG107"/>
      <c r="BNH107"/>
      <c r="BNI107"/>
      <c r="BNJ107"/>
      <c r="BNK107"/>
      <c r="BNL107"/>
      <c r="BNM107"/>
      <c r="BNN107"/>
      <c r="BNO107"/>
      <c r="BNP107"/>
      <c r="BNQ107"/>
      <c r="BNR107"/>
      <c r="BNS107"/>
      <c r="BNT107"/>
      <c r="BNU107"/>
      <c r="BNV107"/>
      <c r="BNW107"/>
      <c r="BNX107"/>
      <c r="BNY107"/>
      <c r="BNZ107"/>
      <c r="BOA107"/>
      <c r="BOB107"/>
      <c r="BOC107"/>
      <c r="BOD107"/>
      <c r="BOE107"/>
      <c r="BOF107"/>
      <c r="BOG107"/>
      <c r="BOH107"/>
      <c r="BOI107"/>
      <c r="BOJ107"/>
      <c r="BOK107"/>
      <c r="BOL107"/>
      <c r="BOM107"/>
      <c r="BON107"/>
      <c r="BOO107"/>
      <c r="BOP107"/>
      <c r="BOQ107"/>
      <c r="BOR107"/>
      <c r="BOS107"/>
      <c r="BOT107"/>
      <c r="BOU107"/>
      <c r="BOV107"/>
      <c r="BOW107"/>
      <c r="BOX107"/>
      <c r="BOY107"/>
      <c r="BOZ107"/>
      <c r="BPA107"/>
      <c r="BPB107"/>
      <c r="BPC107"/>
      <c r="BPD107"/>
      <c r="BPE107"/>
      <c r="BPF107"/>
      <c r="BPG107"/>
      <c r="BPH107"/>
      <c r="BPI107"/>
      <c r="BPJ107"/>
      <c r="BPK107"/>
      <c r="BPL107"/>
      <c r="BPM107"/>
      <c r="BPN107"/>
      <c r="BPO107"/>
      <c r="BPP107"/>
      <c r="BPQ107"/>
      <c r="BPR107"/>
      <c r="BPS107"/>
      <c r="BPT107"/>
      <c r="BPU107"/>
      <c r="BPV107"/>
      <c r="BPW107"/>
      <c r="BPX107"/>
      <c r="BPY107"/>
      <c r="BPZ107"/>
      <c r="BQA107"/>
      <c r="BQB107"/>
      <c r="BQC107"/>
      <c r="BQD107"/>
      <c r="BQE107"/>
      <c r="BQF107"/>
      <c r="BQG107"/>
      <c r="BQH107"/>
      <c r="BQI107"/>
      <c r="BQJ107"/>
      <c r="BQK107"/>
      <c r="BQL107"/>
      <c r="BQM107"/>
      <c r="BQN107"/>
      <c r="BQO107"/>
      <c r="BQP107"/>
      <c r="BQQ107"/>
      <c r="BQR107"/>
      <c r="BQS107"/>
      <c r="BQT107"/>
      <c r="BQU107"/>
      <c r="BQV107"/>
      <c r="BQW107"/>
      <c r="BQX107"/>
      <c r="BQY107"/>
      <c r="BQZ107"/>
      <c r="BRA107"/>
      <c r="BRB107"/>
      <c r="BRC107"/>
      <c r="BRD107"/>
      <c r="BRE107"/>
      <c r="BRF107"/>
      <c r="BRG107"/>
      <c r="BRH107"/>
      <c r="BRI107"/>
      <c r="BRJ107"/>
      <c r="BRK107"/>
      <c r="BRL107"/>
      <c r="BRM107"/>
      <c r="BRN107"/>
      <c r="BRO107"/>
      <c r="BRP107"/>
      <c r="BRQ107"/>
      <c r="BRR107"/>
      <c r="BRS107"/>
      <c r="BRT107"/>
      <c r="BRU107"/>
      <c r="BRV107"/>
      <c r="BRW107"/>
      <c r="BRX107"/>
      <c r="BRY107"/>
      <c r="BRZ107"/>
      <c r="BSA107"/>
      <c r="BSB107"/>
      <c r="BSC107"/>
      <c r="BSD107"/>
      <c r="BSE107"/>
      <c r="BSF107"/>
      <c r="BSG107"/>
      <c r="BSH107"/>
      <c r="BSI107"/>
      <c r="BSJ107"/>
      <c r="BSK107"/>
      <c r="BSL107"/>
      <c r="BSM107"/>
      <c r="BSN107"/>
      <c r="BSO107"/>
      <c r="BSP107"/>
      <c r="BSQ107"/>
      <c r="BSR107"/>
      <c r="BSS107"/>
      <c r="BST107"/>
      <c r="BSU107"/>
      <c r="BSV107"/>
      <c r="BSW107"/>
      <c r="BSX107"/>
      <c r="BSY107"/>
      <c r="BSZ107"/>
      <c r="BTA107"/>
      <c r="BTB107"/>
      <c r="BTC107"/>
      <c r="BTD107"/>
      <c r="BTE107"/>
      <c r="BTF107"/>
      <c r="BTG107"/>
      <c r="BTH107"/>
      <c r="BTI107"/>
      <c r="BTJ107"/>
      <c r="BTK107"/>
      <c r="BTL107"/>
      <c r="BTM107"/>
      <c r="BTN107"/>
      <c r="BTO107"/>
      <c r="BTP107"/>
      <c r="BTQ107"/>
      <c r="BTR107"/>
      <c r="BTS107"/>
      <c r="BTT107"/>
      <c r="BTU107"/>
      <c r="BTV107"/>
      <c r="BTW107"/>
      <c r="BTX107"/>
      <c r="BTY107"/>
      <c r="BTZ107"/>
      <c r="BUA107"/>
      <c r="BUB107"/>
      <c r="BUC107"/>
      <c r="BUD107"/>
      <c r="BUE107"/>
      <c r="BUF107"/>
      <c r="BUG107"/>
      <c r="BUH107"/>
      <c r="BUI107"/>
      <c r="BUJ107"/>
      <c r="BUK107"/>
      <c r="BUL107"/>
      <c r="BUM107"/>
      <c r="BUN107"/>
      <c r="BUO107"/>
      <c r="BUP107"/>
      <c r="BUQ107"/>
      <c r="BUR107"/>
      <c r="BUS107"/>
      <c r="BUT107"/>
      <c r="BUU107"/>
      <c r="BUV107"/>
      <c r="BUW107"/>
      <c r="BUX107"/>
      <c r="BUY107"/>
      <c r="BUZ107"/>
      <c r="BVA107"/>
      <c r="BVB107"/>
      <c r="BVC107"/>
      <c r="BVD107"/>
      <c r="BVE107"/>
      <c r="BVF107"/>
      <c r="BVG107"/>
      <c r="BVH107"/>
      <c r="BVI107"/>
      <c r="BVJ107"/>
      <c r="BVK107"/>
      <c r="BVL107"/>
      <c r="BVM107"/>
      <c r="BVN107"/>
      <c r="BVO107"/>
      <c r="BVP107"/>
      <c r="BVQ107"/>
      <c r="BVR107"/>
      <c r="BVS107"/>
      <c r="BVT107"/>
      <c r="BVU107"/>
      <c r="BVV107"/>
      <c r="BVW107"/>
      <c r="BVX107"/>
      <c r="BVY107"/>
      <c r="BVZ107"/>
      <c r="BWA107"/>
      <c r="BWB107"/>
      <c r="BWC107"/>
      <c r="BWD107"/>
      <c r="BWE107"/>
      <c r="BWF107"/>
      <c r="BWG107"/>
      <c r="BWH107"/>
      <c r="BWI107"/>
      <c r="BWJ107"/>
      <c r="BWK107"/>
      <c r="BWL107"/>
      <c r="BWM107"/>
      <c r="BWN107"/>
      <c r="BWO107"/>
      <c r="BWP107"/>
      <c r="BWQ107"/>
      <c r="BWR107"/>
      <c r="BWS107"/>
      <c r="BWT107"/>
      <c r="BWU107"/>
      <c r="BWV107"/>
      <c r="BWW107"/>
      <c r="BWX107"/>
      <c r="BWY107"/>
      <c r="BWZ107"/>
      <c r="BXA107"/>
      <c r="BXB107"/>
      <c r="BXC107"/>
      <c r="BXD107"/>
      <c r="BXE107"/>
      <c r="BXF107"/>
      <c r="BXG107"/>
      <c r="BXH107"/>
      <c r="BXI107"/>
      <c r="BXJ107"/>
      <c r="BXK107"/>
      <c r="BXL107"/>
      <c r="BXM107"/>
      <c r="BXN107"/>
      <c r="BXO107"/>
      <c r="BXP107"/>
      <c r="BXQ107"/>
      <c r="BXR107"/>
      <c r="BXS107"/>
      <c r="BXT107"/>
      <c r="BXU107"/>
      <c r="BXV107"/>
      <c r="BXW107"/>
      <c r="BXX107"/>
      <c r="BXY107"/>
      <c r="BXZ107"/>
      <c r="BYA107"/>
      <c r="BYB107"/>
      <c r="BYC107"/>
      <c r="BYD107"/>
      <c r="BYE107"/>
      <c r="BYF107"/>
      <c r="BYG107"/>
      <c r="BYH107"/>
      <c r="BYI107"/>
      <c r="BYJ107"/>
      <c r="BYK107"/>
      <c r="BYL107"/>
      <c r="BYM107"/>
      <c r="BYN107"/>
      <c r="BYO107"/>
      <c r="BYP107"/>
      <c r="BYQ107"/>
      <c r="BYR107"/>
      <c r="BYS107"/>
      <c r="BYT107"/>
      <c r="BYU107"/>
      <c r="BYV107"/>
      <c r="BYW107"/>
      <c r="BYX107"/>
      <c r="BYY107"/>
      <c r="BYZ107"/>
      <c r="BZA107"/>
      <c r="BZB107"/>
      <c r="BZC107"/>
      <c r="BZD107"/>
      <c r="BZE107"/>
      <c r="BZF107"/>
      <c r="BZG107"/>
      <c r="BZH107"/>
      <c r="BZI107"/>
      <c r="BZJ107"/>
      <c r="BZK107"/>
      <c r="BZL107"/>
      <c r="BZM107"/>
      <c r="BZN107"/>
      <c r="BZO107"/>
      <c r="BZP107"/>
      <c r="BZQ107"/>
      <c r="BZR107"/>
      <c r="BZS107"/>
      <c r="BZT107"/>
      <c r="BZU107"/>
      <c r="BZV107"/>
      <c r="BZW107"/>
      <c r="BZX107"/>
      <c r="BZY107"/>
      <c r="BZZ107"/>
      <c r="CAA107"/>
      <c r="CAB107"/>
      <c r="CAC107"/>
      <c r="CAD107"/>
      <c r="CAE107"/>
      <c r="CAF107"/>
      <c r="CAG107"/>
      <c r="CAH107"/>
      <c r="CAI107"/>
      <c r="CAJ107"/>
      <c r="CAK107"/>
      <c r="CAL107"/>
      <c r="CAM107"/>
      <c r="CAN107"/>
      <c r="CAO107"/>
      <c r="CAP107"/>
      <c r="CAQ107"/>
      <c r="CAR107"/>
      <c r="CAS107"/>
      <c r="CAT107"/>
      <c r="CAU107"/>
      <c r="CAV107"/>
      <c r="CAW107"/>
      <c r="CAX107"/>
      <c r="CAY107"/>
      <c r="CAZ107"/>
      <c r="CBA107"/>
      <c r="CBB107"/>
      <c r="CBC107"/>
      <c r="CBD107"/>
      <c r="CBE107"/>
      <c r="CBF107"/>
      <c r="CBG107"/>
      <c r="CBH107"/>
      <c r="CBI107"/>
      <c r="CBJ107"/>
      <c r="CBK107"/>
      <c r="CBL107"/>
      <c r="CBM107"/>
      <c r="CBN107"/>
      <c r="CBO107"/>
      <c r="CBP107"/>
      <c r="CBQ107"/>
      <c r="CBR107"/>
      <c r="CBS107"/>
      <c r="CBT107"/>
      <c r="CBU107"/>
      <c r="CBV107"/>
      <c r="CBW107"/>
      <c r="CBX107"/>
      <c r="CBY107"/>
      <c r="CBZ107"/>
      <c r="CCA107"/>
      <c r="CCB107"/>
      <c r="CCC107"/>
      <c r="CCD107"/>
      <c r="CCE107"/>
      <c r="CCF107"/>
      <c r="CCG107"/>
      <c r="CCH107"/>
      <c r="CCI107"/>
      <c r="CCJ107"/>
      <c r="CCK107"/>
      <c r="CCL107"/>
      <c r="CCM107"/>
      <c r="CCN107"/>
      <c r="CCO107"/>
      <c r="CCP107"/>
      <c r="CCQ107"/>
      <c r="CCR107"/>
      <c r="CCS107"/>
      <c r="CCT107"/>
      <c r="CCU107"/>
      <c r="CCV107"/>
      <c r="CCW107"/>
      <c r="CCX107"/>
      <c r="CCY107"/>
      <c r="CCZ107"/>
      <c r="CDA107"/>
      <c r="CDB107"/>
      <c r="CDC107"/>
      <c r="CDD107"/>
      <c r="CDE107"/>
      <c r="CDF107"/>
      <c r="CDG107"/>
      <c r="CDH107"/>
      <c r="CDI107"/>
      <c r="CDJ107"/>
      <c r="CDK107"/>
      <c r="CDL107"/>
      <c r="CDM107"/>
      <c r="CDN107"/>
      <c r="CDO107"/>
      <c r="CDP107"/>
      <c r="CDQ107"/>
      <c r="CDR107"/>
      <c r="CDS107"/>
      <c r="CDT107"/>
      <c r="CDU107"/>
      <c r="CDV107"/>
      <c r="CDW107"/>
      <c r="CDX107"/>
      <c r="CDY107"/>
      <c r="CDZ107"/>
      <c r="CEA107"/>
      <c r="CEB107"/>
      <c r="CEC107"/>
      <c r="CED107"/>
      <c r="CEE107"/>
      <c r="CEF107"/>
      <c r="CEG107"/>
      <c r="CEH107"/>
      <c r="CEI107"/>
      <c r="CEJ107"/>
      <c r="CEK107"/>
      <c r="CEL107"/>
      <c r="CEM107"/>
      <c r="CEN107"/>
      <c r="CEO107"/>
      <c r="CEP107"/>
      <c r="CEQ107"/>
      <c r="CER107"/>
      <c r="CES107"/>
      <c r="CET107"/>
      <c r="CEU107"/>
      <c r="CEV107"/>
      <c r="CEW107"/>
      <c r="CEX107"/>
      <c r="CEY107"/>
      <c r="CEZ107"/>
      <c r="CFA107"/>
      <c r="CFB107"/>
      <c r="CFC107"/>
      <c r="CFD107"/>
      <c r="CFE107"/>
      <c r="CFF107"/>
      <c r="CFG107"/>
      <c r="CFH107"/>
      <c r="CFI107"/>
      <c r="CFJ107"/>
      <c r="CFK107"/>
      <c r="CFL107"/>
      <c r="CFM107"/>
      <c r="CFN107"/>
      <c r="CFO107"/>
      <c r="CFP107"/>
      <c r="CFQ107"/>
      <c r="CFR107"/>
      <c r="CFS107"/>
      <c r="CFT107"/>
      <c r="CFU107"/>
      <c r="CFV107"/>
      <c r="CFW107"/>
      <c r="CFX107"/>
      <c r="CFY107"/>
      <c r="CFZ107"/>
      <c r="CGA107"/>
      <c r="CGB107"/>
      <c r="CGC107"/>
      <c r="CGD107"/>
      <c r="CGE107"/>
      <c r="CGF107"/>
      <c r="CGG107"/>
      <c r="CGH107"/>
      <c r="CGI107"/>
      <c r="CGJ107"/>
      <c r="CGK107"/>
      <c r="CGL107"/>
      <c r="CGM107"/>
      <c r="CGN107"/>
      <c r="CGO107"/>
      <c r="CGP107"/>
      <c r="CGQ107"/>
      <c r="CGR107"/>
      <c r="CGS107"/>
      <c r="CGT107"/>
      <c r="CGU107"/>
      <c r="CGV107"/>
      <c r="CGW107"/>
      <c r="CGX107"/>
      <c r="CGY107"/>
      <c r="CGZ107"/>
      <c r="CHA107"/>
      <c r="CHB107"/>
      <c r="CHC107"/>
      <c r="CHD107"/>
      <c r="CHE107"/>
      <c r="CHF107"/>
      <c r="CHG107"/>
      <c r="CHH107"/>
      <c r="CHI107"/>
      <c r="CHJ107"/>
      <c r="CHK107"/>
      <c r="CHL107"/>
      <c r="CHM107"/>
      <c r="CHN107"/>
      <c r="CHO107"/>
      <c r="CHP107"/>
      <c r="CHQ107"/>
      <c r="CHR107"/>
      <c r="CHS107"/>
      <c r="CHT107"/>
      <c r="CHU107"/>
      <c r="CHV107"/>
      <c r="CHW107"/>
      <c r="CHX107"/>
      <c r="CHY107"/>
      <c r="CHZ107"/>
      <c r="CIA107"/>
      <c r="CIB107"/>
      <c r="CIC107"/>
      <c r="CID107"/>
      <c r="CIE107"/>
      <c r="CIF107"/>
      <c r="CIG107"/>
      <c r="CIH107"/>
      <c r="CII107"/>
      <c r="CIJ107"/>
      <c r="CIK107"/>
      <c r="CIL107"/>
      <c r="CIM107"/>
      <c r="CIN107"/>
      <c r="CIO107"/>
      <c r="CIP107"/>
      <c r="CIQ107"/>
      <c r="CIR107"/>
      <c r="CIS107"/>
      <c r="CIT107"/>
      <c r="CIU107"/>
      <c r="CIV107"/>
      <c r="CIW107"/>
      <c r="CIX107"/>
      <c r="CIY107"/>
      <c r="CIZ107"/>
      <c r="CJA107"/>
      <c r="CJB107"/>
      <c r="CJC107"/>
      <c r="CJD107"/>
      <c r="CJE107"/>
      <c r="CJF107"/>
      <c r="CJG107"/>
      <c r="CJH107"/>
      <c r="CJI107"/>
      <c r="CJJ107"/>
      <c r="CJK107"/>
      <c r="CJL107"/>
      <c r="CJM107"/>
      <c r="CJN107"/>
      <c r="CJO107"/>
      <c r="CJP107"/>
      <c r="CJQ107"/>
      <c r="CJR107"/>
      <c r="CJS107"/>
      <c r="CJT107"/>
      <c r="CJU107"/>
      <c r="CJV107"/>
      <c r="CJW107"/>
      <c r="CJX107"/>
      <c r="CJY107"/>
      <c r="CJZ107"/>
      <c r="CKA107"/>
      <c r="CKB107"/>
      <c r="CKC107"/>
      <c r="CKD107"/>
      <c r="CKE107"/>
      <c r="CKF107"/>
      <c r="CKG107"/>
      <c r="CKH107"/>
      <c r="CKI107"/>
      <c r="CKJ107"/>
      <c r="CKK107"/>
      <c r="CKL107"/>
      <c r="CKM107"/>
      <c r="CKN107"/>
      <c r="CKO107"/>
      <c r="CKP107"/>
      <c r="CKQ107"/>
      <c r="CKR107"/>
      <c r="CKS107"/>
      <c r="CKT107"/>
      <c r="CKU107"/>
      <c r="CKV107"/>
      <c r="CKW107"/>
      <c r="CKX107"/>
      <c r="CKY107"/>
      <c r="CKZ107"/>
      <c r="CLA107"/>
      <c r="CLB107"/>
      <c r="CLC107"/>
      <c r="CLD107"/>
      <c r="CLE107"/>
      <c r="CLF107"/>
      <c r="CLG107"/>
      <c r="CLH107"/>
      <c r="CLI107"/>
      <c r="CLJ107"/>
      <c r="CLK107"/>
      <c r="CLL107"/>
      <c r="CLM107"/>
      <c r="CLN107"/>
      <c r="CLO107"/>
      <c r="CLP107"/>
      <c r="CLQ107"/>
      <c r="CLR107"/>
      <c r="CLS107"/>
      <c r="CLT107"/>
      <c r="CLU107"/>
      <c r="CLV107"/>
      <c r="CLW107"/>
      <c r="CLX107"/>
      <c r="CLY107"/>
      <c r="CLZ107"/>
      <c r="CMA107"/>
      <c r="CMB107"/>
      <c r="CMC107"/>
      <c r="CMD107"/>
      <c r="CME107"/>
      <c r="CMF107"/>
      <c r="CMG107"/>
      <c r="CMH107"/>
      <c r="CMI107"/>
      <c r="CMJ107"/>
      <c r="CMK107"/>
      <c r="CML107"/>
      <c r="CMM107"/>
      <c r="CMN107"/>
      <c r="CMO107"/>
      <c r="CMP107"/>
      <c r="CMQ107"/>
      <c r="CMR107"/>
      <c r="CMS107"/>
      <c r="CMT107"/>
      <c r="CMU107"/>
      <c r="CMV107"/>
      <c r="CMW107"/>
      <c r="CMX107"/>
      <c r="CMY107"/>
      <c r="CMZ107"/>
      <c r="CNA107"/>
      <c r="CNB107"/>
      <c r="CNC107"/>
      <c r="CND107"/>
      <c r="CNE107"/>
      <c r="CNF107"/>
      <c r="CNG107"/>
      <c r="CNH107"/>
      <c r="CNI107"/>
      <c r="CNJ107"/>
      <c r="CNK107"/>
      <c r="CNL107"/>
      <c r="CNM107"/>
      <c r="CNN107"/>
      <c r="CNO107"/>
      <c r="CNP107"/>
      <c r="CNQ107"/>
      <c r="CNR107"/>
      <c r="CNS107"/>
      <c r="CNT107"/>
      <c r="CNU107"/>
      <c r="CNV107"/>
      <c r="CNW107"/>
      <c r="CNX107"/>
      <c r="CNY107"/>
      <c r="CNZ107"/>
      <c r="COA107"/>
      <c r="COB107"/>
      <c r="COC107"/>
      <c r="COD107"/>
      <c r="COE107"/>
      <c r="COF107"/>
      <c r="COG107"/>
      <c r="COH107"/>
      <c r="COI107"/>
      <c r="COJ107"/>
      <c r="COK107"/>
      <c r="COL107"/>
      <c r="COM107"/>
      <c r="CON107"/>
      <c r="COO107"/>
      <c r="COP107"/>
      <c r="COQ107"/>
      <c r="COR107"/>
      <c r="COS107"/>
      <c r="COT107"/>
      <c r="COU107"/>
      <c r="COV107"/>
      <c r="COW107"/>
      <c r="COX107"/>
      <c r="COY107"/>
      <c r="COZ107"/>
      <c r="CPA107"/>
      <c r="CPB107"/>
      <c r="CPC107"/>
      <c r="CPD107"/>
      <c r="CPE107"/>
      <c r="CPF107"/>
      <c r="CPG107"/>
      <c r="CPH107"/>
      <c r="CPI107"/>
      <c r="CPJ107"/>
      <c r="CPK107"/>
      <c r="CPL107"/>
      <c r="CPM107"/>
      <c r="CPN107"/>
      <c r="CPO107"/>
      <c r="CPP107"/>
      <c r="CPQ107"/>
      <c r="CPR107"/>
      <c r="CPS107"/>
      <c r="CPT107"/>
      <c r="CPU107"/>
      <c r="CPV107"/>
      <c r="CPW107"/>
      <c r="CPX107"/>
      <c r="CPY107"/>
      <c r="CPZ107"/>
      <c r="CQA107"/>
      <c r="CQB107"/>
      <c r="CQC107"/>
      <c r="CQD107"/>
      <c r="CQE107"/>
      <c r="CQF107"/>
      <c r="CQG107"/>
      <c r="CQH107"/>
      <c r="CQI107"/>
      <c r="CQJ107"/>
      <c r="CQK107"/>
      <c r="CQL107"/>
      <c r="CQM107"/>
      <c r="CQN107"/>
      <c r="CQO107"/>
      <c r="CQP107"/>
      <c r="CQQ107"/>
      <c r="CQR107"/>
      <c r="CQS107"/>
      <c r="CQT107"/>
      <c r="CQU107"/>
      <c r="CQV107"/>
      <c r="CQW107"/>
      <c r="CQX107"/>
      <c r="CQY107"/>
      <c r="CQZ107"/>
      <c r="CRA107"/>
      <c r="CRB107"/>
      <c r="CRC107"/>
      <c r="CRD107"/>
      <c r="CRE107"/>
      <c r="CRF107"/>
      <c r="CRG107"/>
      <c r="CRH107"/>
      <c r="CRI107"/>
    </row>
    <row r="108" spans="1:2505" ht="18" customHeight="1" x14ac:dyDescent="0.25">
      <c r="A108" s="13"/>
      <c r="B108" s="335" t="s">
        <v>109</v>
      </c>
      <c r="C108" s="57" t="s">
        <v>14</v>
      </c>
      <c r="D108" s="80">
        <v>5</v>
      </c>
      <c r="E108" s="80">
        <v>5</v>
      </c>
      <c r="F108" s="13"/>
      <c r="G108" s="335" t="s">
        <v>109</v>
      </c>
      <c r="H108" s="57" t="s">
        <v>14</v>
      </c>
      <c r="I108" s="75">
        <v>73.52529999999642</v>
      </c>
      <c r="J108" s="75">
        <f t="shared" si="27"/>
        <v>78.52529999999642</v>
      </c>
      <c r="K108" s="75">
        <f t="shared" si="11"/>
        <v>83.52529999999642</v>
      </c>
      <c r="L108"/>
      <c r="M108" s="75">
        <v>44.222777999827848</v>
      </c>
      <c r="N108" s="71">
        <f t="shared" si="22"/>
        <v>47.230095072987019</v>
      </c>
      <c r="O108" s="71">
        <f t="shared" si="23"/>
        <v>50.237412146146191</v>
      </c>
      <c r="P108" s="31">
        <f>3*ROUNDUP(O108*(1+K108)/3,0)</f>
        <v>4248</v>
      </c>
      <c r="Q108" s="31" t="e">
        <f>3*ROUNDUP(P108*(1+#REF!)/3,0)</f>
        <v>#REF!</v>
      </c>
      <c r="R108" s="31" t="e">
        <f>3*ROUNDUP(Q108*(1+#REF!)/3,0)</f>
        <v>#REF!</v>
      </c>
      <c r="U108">
        <f t="shared" si="25"/>
        <v>6.8003802772654387E-2</v>
      </c>
      <c r="V108">
        <f t="shared" si="26"/>
        <v>6.3673745913740198E-2</v>
      </c>
    </row>
    <row r="109" spans="1:2505" ht="18" customHeight="1" x14ac:dyDescent="0.25">
      <c r="A109" s="13"/>
      <c r="B109" s="335"/>
      <c r="C109" s="57" t="s">
        <v>16</v>
      </c>
      <c r="D109" s="80">
        <v>0</v>
      </c>
      <c r="E109" s="80">
        <v>0</v>
      </c>
      <c r="F109" s="13"/>
      <c r="G109" s="335"/>
      <c r="H109" s="57" t="s">
        <v>16</v>
      </c>
      <c r="I109" s="75">
        <v>3.2279399999999998</v>
      </c>
      <c r="J109" s="75">
        <f t="shared" si="27"/>
        <v>3.2279399999999998</v>
      </c>
      <c r="K109" s="75">
        <f t="shared" si="11"/>
        <v>3.2279399999999998</v>
      </c>
      <c r="L109"/>
      <c r="M109" s="75">
        <v>2.2236919999928269</v>
      </c>
      <c r="N109" s="71">
        <f t="shared" si="22"/>
        <v>2.2236919999928269</v>
      </c>
      <c r="O109" s="71">
        <f t="shared" si="23"/>
        <v>2.2236919999928269</v>
      </c>
      <c r="P109" s="31">
        <f>3*ROUNDUP(O109*(1+K109)/3,0)</f>
        <v>12</v>
      </c>
      <c r="Q109" s="31" t="e">
        <f>3*ROUNDUP(P109*(1+#REF!)/3,0)</f>
        <v>#REF!</v>
      </c>
      <c r="R109" s="31" t="e">
        <f>3*ROUNDUP(Q109*(1+#REF!)/3,0)</f>
        <v>#REF!</v>
      </c>
      <c r="U109">
        <f t="shared" si="25"/>
        <v>0</v>
      </c>
      <c r="V109">
        <f t="shared" si="26"/>
        <v>0</v>
      </c>
    </row>
    <row r="110" spans="1:2505" s="30" customFormat="1" ht="18" customHeight="1" x14ac:dyDescent="0.25">
      <c r="A110" s="13"/>
      <c r="B110" s="335" t="s">
        <v>70</v>
      </c>
      <c r="C110" s="57" t="s">
        <v>14</v>
      </c>
      <c r="D110" s="80">
        <v>1</v>
      </c>
      <c r="E110" s="80">
        <v>1</v>
      </c>
      <c r="F110" s="13"/>
      <c r="G110" s="335" t="s">
        <v>70</v>
      </c>
      <c r="H110" s="57" t="s">
        <v>14</v>
      </c>
      <c r="I110" s="75">
        <v>20.443619999999999</v>
      </c>
      <c r="J110" s="75">
        <f t="shared" si="27"/>
        <v>21.443619999999999</v>
      </c>
      <c r="K110" s="75">
        <f t="shared" si="11"/>
        <v>22.443619999999999</v>
      </c>
      <c r="L110"/>
      <c r="M110" s="75">
        <v>17.502607999562436</v>
      </c>
      <c r="N110" s="71">
        <f t="shared" si="22"/>
        <v>18.358748350418225</v>
      </c>
      <c r="O110" s="71">
        <f t="shared" si="23"/>
        <v>19.214888701274013</v>
      </c>
      <c r="P110" s="33"/>
      <c r="Q110" s="33"/>
      <c r="R110" s="33"/>
      <c r="S110" s="44"/>
      <c r="T110" s="44"/>
      <c r="U110">
        <f t="shared" si="25"/>
        <v>4.8915016029450697E-2</v>
      </c>
      <c r="V110">
        <f t="shared" si="26"/>
        <v>4.6633917221066135E-2</v>
      </c>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4"/>
      <c r="EC110" s="44"/>
      <c r="ED110" s="44"/>
      <c r="EE110" s="44"/>
      <c r="EF110" s="44"/>
      <c r="EG110" s="44"/>
      <c r="EH110" s="44"/>
      <c r="EI110" s="44"/>
      <c r="EJ110" s="44"/>
      <c r="EK110" s="44"/>
      <c r="EL110" s="44"/>
      <c r="EM110" s="44"/>
      <c r="EN110" s="44"/>
      <c r="EO110" s="44"/>
      <c r="EP110" s="44"/>
      <c r="EQ110" s="44"/>
      <c r="ER110" s="44"/>
      <c r="ES110" s="44"/>
      <c r="ET110" s="44"/>
      <c r="EU110" s="44"/>
      <c r="EV110" s="44"/>
      <c r="EW110" s="44"/>
      <c r="EX110" s="44"/>
      <c r="EY110" s="44"/>
      <c r="EZ110" s="44"/>
      <c r="FA110" s="44"/>
      <c r="FB110" s="44"/>
      <c r="FC110" s="44"/>
      <c r="FD110" s="44"/>
      <c r="FE110" s="44"/>
      <c r="FF110" s="44"/>
      <c r="FG110" s="44"/>
      <c r="FH110" s="44"/>
      <c r="FI110" s="44"/>
      <c r="FJ110" s="44"/>
      <c r="FK110" s="44"/>
      <c r="FL110" s="44"/>
      <c r="FM110" s="44"/>
      <c r="FN110" s="44"/>
      <c r="FO110" s="44"/>
      <c r="FP110" s="44"/>
      <c r="FQ110" s="44"/>
      <c r="FR110" s="44"/>
      <c r="FS110" s="44"/>
      <c r="FT110" s="44"/>
      <c r="FU110" s="44"/>
      <c r="FV110" s="44"/>
      <c r="FW110" s="44"/>
      <c r="FX110" s="44"/>
      <c r="FY110" s="44"/>
      <c r="FZ110" s="44"/>
      <c r="GA110" s="44"/>
      <c r="GB110" s="44"/>
      <c r="GC110" s="44"/>
      <c r="GD110" s="44"/>
      <c r="GE110" s="44"/>
      <c r="GF110" s="44"/>
      <c r="GG110" s="44"/>
      <c r="GH110" s="44"/>
      <c r="GI110" s="44"/>
      <c r="GJ110" s="44"/>
      <c r="GK110" s="44"/>
      <c r="GL110" s="44"/>
      <c r="GM110" s="44"/>
      <c r="GN110" s="44"/>
      <c r="GO110" s="44"/>
      <c r="GP110" s="44"/>
      <c r="GQ110" s="44"/>
      <c r="GR110" s="44"/>
      <c r="GS110" s="44"/>
      <c r="GT110" s="44"/>
      <c r="GU110" s="44"/>
      <c r="GV110" s="44"/>
      <c r="GW110" s="44"/>
      <c r="GX110" s="44"/>
      <c r="GY110" s="44"/>
      <c r="GZ110" s="44"/>
      <c r="HA110" s="44"/>
      <c r="HB110" s="44"/>
      <c r="HC110" s="44"/>
      <c r="HD110" s="44"/>
      <c r="HE110" s="44"/>
      <c r="HF110" s="44"/>
      <c r="HG110" s="44"/>
      <c r="HH110" s="44"/>
      <c r="HI110" s="44"/>
      <c r="HJ110" s="44"/>
      <c r="HK110" s="44"/>
      <c r="HL110" s="44"/>
      <c r="HM110" s="44"/>
      <c r="HN110" s="44"/>
      <c r="HO110" s="44"/>
      <c r="HP110" s="44"/>
      <c r="HQ110" s="44"/>
      <c r="HR110" s="44"/>
      <c r="HS110" s="44"/>
      <c r="HT110" s="44"/>
      <c r="HU110" s="44"/>
      <c r="HV110" s="44"/>
      <c r="HW110" s="44"/>
      <c r="HX110" s="44"/>
      <c r="HY110" s="44"/>
      <c r="HZ110" s="44"/>
      <c r="IA110" s="44"/>
      <c r="IB110" s="44"/>
      <c r="IC110" s="44"/>
      <c r="ID110" s="44"/>
      <c r="IE110" s="44"/>
      <c r="IF110" s="44"/>
      <c r="IG110" s="44"/>
      <c r="IH110" s="44"/>
      <c r="II110" s="44"/>
      <c r="IJ110" s="44"/>
      <c r="IK110" s="44"/>
      <c r="IL110" s="44"/>
      <c r="IM110" s="44"/>
      <c r="IN110" s="44"/>
      <c r="IO110" s="44"/>
      <c r="IP110" s="44"/>
      <c r="IQ110" s="44"/>
      <c r="IR110" s="44"/>
      <c r="IS110" s="44"/>
      <c r="IT110" s="44"/>
      <c r="IU110" s="44"/>
      <c r="IV110" s="44"/>
      <c r="IW110" s="44"/>
      <c r="IX110" s="44"/>
      <c r="IY110" s="44"/>
      <c r="IZ110" s="44"/>
      <c r="JA110" s="44"/>
      <c r="JB110" s="44"/>
      <c r="JC110" s="44"/>
      <c r="JD110" s="44"/>
      <c r="JE110" s="44"/>
      <c r="JF110" s="44"/>
      <c r="JG110" s="44"/>
      <c r="JH110" s="44"/>
      <c r="JI110" s="44"/>
      <c r="JJ110" s="44"/>
      <c r="JK110" s="44"/>
      <c r="JL110" s="44"/>
      <c r="JM110" s="44"/>
      <c r="JN110" s="44"/>
      <c r="JO110" s="44"/>
      <c r="JP110" s="44"/>
      <c r="JQ110" s="44"/>
      <c r="JR110" s="44"/>
      <c r="JS110" s="44"/>
      <c r="JT110" s="44"/>
      <c r="JU110" s="44"/>
      <c r="JV110" s="44"/>
      <c r="JW110" s="44"/>
      <c r="JX110" s="44"/>
      <c r="JY110" s="44"/>
      <c r="JZ110" s="44"/>
      <c r="KA110" s="44"/>
      <c r="KB110" s="44"/>
      <c r="KC110" s="44"/>
      <c r="KD110" s="44"/>
      <c r="KE110" s="44"/>
      <c r="KF110" s="44"/>
      <c r="KG110" s="44"/>
      <c r="KH110" s="44"/>
      <c r="KI110" s="44"/>
      <c r="KJ110" s="44"/>
      <c r="KK110" s="44"/>
      <c r="KL110" s="44"/>
      <c r="KM110" s="44"/>
      <c r="KN110" s="44"/>
      <c r="KO110" s="44"/>
      <c r="KP110" s="44"/>
      <c r="KQ110" s="44"/>
      <c r="KR110" s="44"/>
      <c r="KS110" s="44"/>
      <c r="KT110" s="44"/>
      <c r="KU110" s="44"/>
      <c r="KV110" s="44"/>
      <c r="KW110" s="44"/>
      <c r="KX110" s="44"/>
      <c r="KY110" s="44"/>
      <c r="KZ110" s="44"/>
      <c r="LA110" s="44"/>
      <c r="LB110" s="44"/>
      <c r="LC110" s="44"/>
      <c r="LD110" s="44"/>
      <c r="LE110" s="44"/>
      <c r="LF110" s="44"/>
      <c r="LG110" s="44"/>
      <c r="LH110" s="44"/>
      <c r="LI110" s="44"/>
      <c r="LJ110" s="44"/>
      <c r="LK110" s="44"/>
      <c r="LL110" s="44"/>
      <c r="LM110" s="44"/>
      <c r="LN110" s="44"/>
      <c r="LO110" s="44"/>
      <c r="LP110" s="44"/>
      <c r="LQ110" s="44"/>
      <c r="LR110" s="44"/>
      <c r="LS110" s="44"/>
      <c r="LT110" s="44"/>
      <c r="LU110" s="44"/>
      <c r="LV110" s="44"/>
      <c r="LW110" s="44"/>
      <c r="LX110" s="44"/>
      <c r="LY110" s="44"/>
      <c r="LZ110" s="44"/>
      <c r="MA110" s="44"/>
      <c r="MB110" s="44"/>
      <c r="MC110" s="44"/>
      <c r="MD110" s="44"/>
      <c r="ME110" s="44"/>
      <c r="MF110" s="44"/>
      <c r="MG110" s="44"/>
      <c r="MH110" s="44"/>
      <c r="MI110" s="44"/>
      <c r="MJ110" s="44"/>
      <c r="MK110" s="44"/>
      <c r="ML110" s="44"/>
      <c r="MM110" s="44"/>
      <c r="MN110" s="44"/>
      <c r="MO110" s="44"/>
      <c r="MP110" s="44"/>
      <c r="MQ110" s="44"/>
      <c r="MR110" s="44"/>
      <c r="MS110" s="44"/>
      <c r="MT110" s="44"/>
      <c r="MU110" s="44"/>
      <c r="MV110" s="44"/>
      <c r="MW110" s="44"/>
      <c r="MX110" s="44"/>
      <c r="MY110" s="44"/>
      <c r="MZ110" s="44"/>
      <c r="NA110" s="44"/>
      <c r="NB110" s="44"/>
      <c r="NC110" s="44"/>
      <c r="ND110" s="44"/>
      <c r="NE110" s="44"/>
      <c r="NF110" s="44"/>
      <c r="NG110" s="44"/>
      <c r="NH110" s="44"/>
      <c r="NI110" s="44"/>
      <c r="NJ110" s="44"/>
      <c r="NK110" s="44"/>
      <c r="NL110" s="44"/>
      <c r="NM110" s="44"/>
      <c r="NN110" s="44"/>
      <c r="NO110" s="44"/>
      <c r="NP110" s="44"/>
      <c r="NQ110" s="44"/>
      <c r="NR110" s="44"/>
      <c r="NS110" s="44"/>
      <c r="NT110" s="44"/>
      <c r="NU110" s="44"/>
      <c r="NV110" s="44"/>
      <c r="NW110" s="44"/>
      <c r="NX110" s="44"/>
      <c r="NY110" s="44"/>
      <c r="NZ110" s="44"/>
      <c r="OA110" s="44"/>
      <c r="OB110" s="44"/>
      <c r="OC110" s="44"/>
      <c r="OD110" s="44"/>
      <c r="OE110" s="44"/>
      <c r="OF110" s="44"/>
      <c r="OG110" s="44"/>
      <c r="OH110" s="44"/>
      <c r="OI110" s="44"/>
      <c r="OJ110" s="44"/>
      <c r="OK110" s="44"/>
      <c r="OL110" s="44"/>
      <c r="OM110" s="44"/>
      <c r="ON110" s="44"/>
      <c r="OO110" s="44"/>
      <c r="OP110" s="44"/>
      <c r="OQ110" s="44"/>
      <c r="OR110" s="44"/>
      <c r="OS110" s="44"/>
      <c r="OT110" s="44"/>
      <c r="OU110" s="44"/>
      <c r="OV110" s="44"/>
      <c r="OW110" s="44"/>
      <c r="OX110" s="44"/>
      <c r="OY110" s="44"/>
      <c r="OZ110" s="44"/>
      <c r="PA110" s="44"/>
      <c r="PB110" s="44"/>
      <c r="PC110" s="44"/>
      <c r="PD110" s="44"/>
      <c r="PE110" s="44"/>
      <c r="PF110" s="44"/>
      <c r="PG110" s="44"/>
      <c r="PH110" s="44"/>
      <c r="PI110" s="44"/>
      <c r="PJ110" s="44"/>
      <c r="PK110" s="44"/>
      <c r="PL110" s="44"/>
      <c r="PM110" s="44"/>
      <c r="PN110" s="44"/>
      <c r="PO110" s="44"/>
      <c r="PP110" s="44"/>
      <c r="PQ110" s="44"/>
      <c r="PR110" s="44"/>
      <c r="PS110" s="44"/>
      <c r="PT110" s="44"/>
      <c r="PU110" s="44"/>
      <c r="PV110" s="44"/>
      <c r="PW110" s="44"/>
      <c r="PX110" s="44"/>
      <c r="PY110" s="44"/>
      <c r="PZ110" s="44"/>
      <c r="QA110" s="44"/>
      <c r="QB110" s="44"/>
      <c r="QC110" s="44"/>
      <c r="QD110" s="44"/>
      <c r="QE110" s="44"/>
      <c r="QF110" s="44"/>
      <c r="QG110" s="44"/>
      <c r="QH110" s="44"/>
      <c r="QI110" s="44"/>
      <c r="QJ110" s="44"/>
      <c r="QK110" s="44"/>
      <c r="QL110" s="44"/>
      <c r="QM110" s="44"/>
      <c r="QN110" s="44"/>
      <c r="QO110" s="44"/>
      <c r="QP110" s="44"/>
      <c r="QQ110" s="44"/>
      <c r="QR110" s="44"/>
      <c r="QS110" s="44"/>
      <c r="QT110" s="44"/>
      <c r="QU110" s="44"/>
      <c r="QV110" s="44"/>
      <c r="QW110" s="44"/>
      <c r="QX110" s="44"/>
      <c r="QY110" s="44"/>
      <c r="QZ110" s="44"/>
      <c r="RA110" s="44"/>
      <c r="RB110" s="44"/>
      <c r="RC110" s="44"/>
      <c r="RD110" s="44"/>
      <c r="RE110" s="44"/>
      <c r="RF110" s="44"/>
      <c r="RG110" s="44"/>
      <c r="RH110" s="44"/>
      <c r="RI110" s="44"/>
      <c r="RJ110" s="44"/>
      <c r="RK110" s="44"/>
      <c r="RL110" s="44"/>
      <c r="RM110" s="44"/>
      <c r="RN110" s="44"/>
      <c r="RO110" s="44"/>
      <c r="RP110" s="44"/>
      <c r="RQ110" s="44"/>
      <c r="RR110" s="44"/>
      <c r="RS110" s="44"/>
      <c r="RT110" s="44"/>
      <c r="RU110" s="44"/>
      <c r="RV110" s="44"/>
      <c r="RW110" s="44"/>
      <c r="RX110" s="44"/>
      <c r="RY110" s="44"/>
      <c r="RZ110" s="44"/>
      <c r="SA110" s="44"/>
      <c r="SB110" s="44"/>
      <c r="SC110" s="44"/>
      <c r="SD110" s="44"/>
      <c r="SE110" s="44"/>
      <c r="SF110" s="44"/>
      <c r="SG110" s="44"/>
      <c r="SH110" s="44"/>
      <c r="SI110" s="44"/>
      <c r="SJ110" s="44"/>
      <c r="SK110" s="44"/>
      <c r="SL110" s="44"/>
      <c r="SM110" s="44"/>
      <c r="SN110" s="44"/>
      <c r="SO110" s="44"/>
      <c r="SP110" s="44"/>
      <c r="SQ110" s="44"/>
      <c r="SR110" s="44"/>
      <c r="SS110" s="44"/>
      <c r="ST110" s="44"/>
      <c r="SU110" s="44"/>
      <c r="SV110" s="44"/>
      <c r="SW110" s="44"/>
      <c r="SX110" s="44"/>
      <c r="SY110" s="44"/>
      <c r="SZ110" s="44"/>
      <c r="TA110" s="44"/>
      <c r="TB110" s="44"/>
      <c r="TC110" s="44"/>
      <c r="TD110" s="44"/>
      <c r="TE110" s="44"/>
      <c r="TF110" s="44"/>
      <c r="TG110" s="44"/>
      <c r="TH110" s="44"/>
      <c r="TI110" s="44"/>
      <c r="TJ110" s="44"/>
      <c r="TK110" s="44"/>
      <c r="TL110" s="44"/>
      <c r="TM110" s="44"/>
      <c r="TN110" s="44"/>
      <c r="TO110" s="44"/>
      <c r="TP110" s="44"/>
      <c r="TQ110" s="44"/>
      <c r="TR110" s="44"/>
      <c r="TS110" s="44"/>
      <c r="TT110" s="44"/>
      <c r="TU110" s="44"/>
      <c r="TV110" s="44"/>
      <c r="TW110" s="44"/>
      <c r="TX110" s="44"/>
      <c r="TY110" s="44"/>
      <c r="TZ110" s="44"/>
      <c r="UA110" s="44"/>
      <c r="UB110" s="44"/>
      <c r="UC110" s="44"/>
      <c r="UD110" s="44"/>
      <c r="UE110" s="44"/>
      <c r="UF110" s="44"/>
      <c r="UG110" s="44"/>
      <c r="UH110" s="44"/>
      <c r="UI110" s="44"/>
      <c r="UJ110" s="44"/>
      <c r="UK110" s="44"/>
      <c r="UL110" s="44"/>
      <c r="UM110" s="44"/>
      <c r="UN110" s="44"/>
      <c r="UO110" s="44"/>
      <c r="UP110" s="44"/>
      <c r="UQ110" s="44"/>
      <c r="UR110" s="44"/>
      <c r="US110" s="44"/>
      <c r="UT110" s="44"/>
      <c r="UU110" s="44"/>
      <c r="UV110" s="44"/>
      <c r="UW110" s="44"/>
      <c r="UX110" s="44"/>
      <c r="UY110" s="44"/>
      <c r="UZ110" s="44"/>
      <c r="VA110" s="44"/>
      <c r="VB110" s="44"/>
      <c r="VC110" s="44"/>
      <c r="VD110" s="44"/>
      <c r="VE110" s="44"/>
      <c r="VF110" s="44"/>
      <c r="VG110" s="44"/>
      <c r="VH110" s="44"/>
      <c r="VI110" s="44"/>
      <c r="VJ110" s="44"/>
      <c r="VK110" s="44"/>
      <c r="VL110" s="44"/>
      <c r="VM110" s="44"/>
      <c r="VN110" s="44"/>
      <c r="VO110" s="44"/>
      <c r="VP110" s="44"/>
      <c r="VQ110" s="44"/>
      <c r="VR110" s="44"/>
      <c r="VS110" s="44"/>
      <c r="VT110" s="44"/>
      <c r="VU110" s="44"/>
      <c r="VV110" s="44"/>
      <c r="VW110" s="44"/>
      <c r="VX110" s="44"/>
      <c r="VY110" s="44"/>
      <c r="VZ110" s="44"/>
      <c r="WA110" s="44"/>
      <c r="WB110" s="44"/>
      <c r="WC110" s="44"/>
      <c r="WD110" s="44"/>
      <c r="WE110" s="44"/>
      <c r="WF110" s="44"/>
      <c r="WG110" s="44"/>
      <c r="WH110" s="44"/>
      <c r="WI110" s="44"/>
      <c r="WJ110" s="44"/>
      <c r="WK110" s="44"/>
      <c r="WL110" s="44"/>
      <c r="WM110" s="44"/>
      <c r="WN110" s="44"/>
      <c r="WO110" s="44"/>
      <c r="WP110" s="44"/>
      <c r="WQ110" s="44"/>
      <c r="WR110" s="44"/>
      <c r="WS110" s="44"/>
      <c r="WT110" s="44"/>
      <c r="WU110" s="44"/>
      <c r="WV110" s="44"/>
      <c r="WW110" s="44"/>
      <c r="WX110" s="44"/>
      <c r="WY110" s="44"/>
      <c r="WZ110" s="44"/>
      <c r="XA110" s="44"/>
      <c r="XB110" s="44"/>
      <c r="XC110" s="44"/>
      <c r="XD110" s="44"/>
      <c r="XE110" s="44"/>
      <c r="XF110" s="44"/>
      <c r="XG110" s="44"/>
      <c r="XH110" s="44"/>
      <c r="XI110" s="44"/>
      <c r="XJ110" s="44"/>
      <c r="XK110" s="44"/>
      <c r="XL110" s="44"/>
      <c r="XM110" s="44"/>
      <c r="XN110" s="44"/>
      <c r="XO110" s="44"/>
      <c r="XP110" s="44"/>
      <c r="XQ110" s="44"/>
      <c r="XR110" s="44"/>
      <c r="XS110" s="44"/>
      <c r="XT110" s="44"/>
      <c r="XU110" s="44"/>
      <c r="XV110" s="44"/>
      <c r="XW110" s="44"/>
      <c r="XX110" s="44"/>
      <c r="XY110" s="44"/>
      <c r="XZ110" s="44"/>
      <c r="YA110" s="44"/>
      <c r="YB110" s="44"/>
      <c r="YC110" s="44"/>
      <c r="YD110" s="44"/>
      <c r="YE110" s="44"/>
      <c r="YF110" s="44"/>
      <c r="YG110" s="44"/>
      <c r="YH110" s="44"/>
      <c r="YI110" s="44"/>
      <c r="YJ110" s="44"/>
      <c r="YK110" s="44"/>
      <c r="YL110" s="44"/>
      <c r="YM110" s="44"/>
      <c r="YN110" s="44"/>
      <c r="YO110" s="44"/>
      <c r="YP110" s="44"/>
      <c r="YQ110" s="44"/>
      <c r="YR110" s="44"/>
      <c r="YS110" s="44"/>
      <c r="YT110" s="44"/>
      <c r="YU110" s="44"/>
      <c r="YV110" s="44"/>
      <c r="YW110" s="44"/>
      <c r="YX110" s="44"/>
      <c r="YY110" s="44"/>
      <c r="YZ110" s="44"/>
      <c r="ZA110" s="44"/>
      <c r="ZB110" s="44"/>
      <c r="ZC110" s="44"/>
      <c r="ZD110" s="44"/>
      <c r="ZE110" s="44"/>
      <c r="ZF110" s="44"/>
      <c r="ZG110" s="44"/>
      <c r="ZH110" s="44"/>
      <c r="ZI110" s="44"/>
      <c r="ZJ110" s="44"/>
      <c r="ZK110" s="44"/>
      <c r="ZL110" s="44"/>
      <c r="ZM110" s="44"/>
      <c r="ZN110" s="44"/>
      <c r="ZO110" s="44"/>
      <c r="ZP110" s="44"/>
      <c r="ZQ110" s="44"/>
      <c r="ZR110" s="44"/>
      <c r="ZS110" s="44"/>
      <c r="ZT110" s="44"/>
      <c r="ZU110" s="44"/>
      <c r="ZV110" s="44"/>
      <c r="ZW110" s="44"/>
      <c r="ZX110" s="44"/>
      <c r="ZY110" s="44"/>
      <c r="ZZ110" s="44"/>
      <c r="AAA110" s="44"/>
      <c r="AAB110" s="44"/>
      <c r="AAC110" s="44"/>
      <c r="AAD110" s="44"/>
      <c r="AAE110" s="44"/>
      <c r="AAF110" s="44"/>
      <c r="AAG110" s="44"/>
      <c r="AAH110" s="44"/>
      <c r="AAI110" s="44"/>
      <c r="AAJ110" s="44"/>
      <c r="AAK110" s="44"/>
      <c r="AAL110" s="44"/>
      <c r="AAM110" s="44"/>
      <c r="AAN110" s="44"/>
      <c r="AAO110" s="44"/>
      <c r="AAP110" s="44"/>
      <c r="AAQ110" s="44"/>
      <c r="AAR110" s="44"/>
      <c r="AAS110" s="44"/>
      <c r="AAT110" s="44"/>
      <c r="AAU110" s="44"/>
      <c r="AAV110" s="44"/>
      <c r="AAW110" s="44"/>
      <c r="AAX110" s="44"/>
      <c r="AAY110" s="44"/>
      <c r="AAZ110" s="44"/>
      <c r="ABA110" s="44"/>
      <c r="ABB110" s="44"/>
      <c r="ABC110" s="44"/>
      <c r="ABD110" s="44"/>
      <c r="ABE110" s="44"/>
      <c r="ABF110" s="44"/>
      <c r="ABG110" s="44"/>
      <c r="ABH110" s="44"/>
      <c r="ABI110" s="44"/>
      <c r="ABJ110" s="44"/>
      <c r="ABK110" s="44"/>
      <c r="ABL110" s="44"/>
      <c r="ABM110" s="44"/>
      <c r="ABN110" s="44"/>
      <c r="ABO110" s="44"/>
      <c r="ABP110" s="44"/>
      <c r="ABQ110" s="44"/>
      <c r="ABR110" s="44"/>
      <c r="ABS110" s="44"/>
      <c r="ABT110" s="44"/>
      <c r="ABU110" s="44"/>
      <c r="ABV110" s="44"/>
      <c r="ABW110" s="44"/>
      <c r="ABX110" s="44"/>
      <c r="ABY110" s="44"/>
      <c r="ABZ110" s="44"/>
      <c r="ACA110" s="44"/>
      <c r="ACB110" s="44"/>
      <c r="ACC110" s="44"/>
      <c r="ACD110" s="44"/>
      <c r="ACE110" s="44"/>
      <c r="ACF110" s="44"/>
      <c r="ACG110" s="44"/>
      <c r="ACH110" s="44"/>
      <c r="ACI110" s="44"/>
      <c r="ACJ110" s="44"/>
      <c r="ACK110" s="44"/>
      <c r="ACL110" s="44"/>
      <c r="ACM110" s="44"/>
      <c r="ACN110" s="44"/>
      <c r="ACO110" s="44"/>
      <c r="ACP110" s="44"/>
      <c r="ACQ110" s="44"/>
      <c r="ACR110" s="44"/>
      <c r="ACS110" s="44"/>
      <c r="ACT110" s="44"/>
      <c r="ACU110" s="44"/>
      <c r="ACV110" s="44"/>
      <c r="ACW110" s="44"/>
      <c r="ACX110" s="44"/>
      <c r="ACY110" s="44"/>
      <c r="ACZ110" s="44"/>
      <c r="ADA110" s="44"/>
      <c r="ADB110" s="44"/>
      <c r="ADC110" s="44"/>
      <c r="ADD110" s="44"/>
      <c r="ADE110" s="44"/>
      <c r="ADF110" s="44"/>
      <c r="ADG110" s="44"/>
      <c r="ADH110" s="44"/>
      <c r="ADI110" s="44"/>
      <c r="ADJ110" s="44"/>
      <c r="ADK110" s="44"/>
      <c r="ADL110" s="44"/>
      <c r="ADM110" s="44"/>
      <c r="ADN110" s="44"/>
      <c r="ADO110" s="44"/>
      <c r="ADP110" s="44"/>
      <c r="ADQ110" s="44"/>
      <c r="ADR110" s="44"/>
      <c r="ADS110" s="44"/>
      <c r="ADT110" s="44"/>
      <c r="ADU110" s="44"/>
      <c r="ADV110" s="44"/>
      <c r="ADW110" s="44"/>
      <c r="ADX110" s="44"/>
      <c r="ADY110" s="44"/>
      <c r="ADZ110" s="44"/>
      <c r="AEA110" s="44"/>
      <c r="AEB110" s="44"/>
      <c r="AEC110" s="44"/>
      <c r="AED110" s="44"/>
      <c r="AEE110" s="44"/>
      <c r="AEF110" s="44"/>
      <c r="AEG110" s="44"/>
      <c r="AEH110" s="44"/>
      <c r="AEI110" s="44"/>
      <c r="AEJ110" s="44"/>
      <c r="AEK110" s="44"/>
      <c r="AEL110" s="44"/>
      <c r="AEM110" s="44"/>
      <c r="AEN110" s="44"/>
      <c r="AEO110" s="44"/>
      <c r="AEP110" s="44"/>
      <c r="AEQ110" s="44"/>
      <c r="AER110" s="44"/>
      <c r="AES110" s="44"/>
      <c r="AET110" s="44"/>
      <c r="AEU110" s="44"/>
      <c r="AEV110" s="44"/>
      <c r="AEW110" s="44"/>
      <c r="AEX110" s="44"/>
      <c r="AEY110" s="44"/>
      <c r="AEZ110" s="44"/>
      <c r="AFA110" s="44"/>
      <c r="AFB110" s="44"/>
      <c r="AFC110" s="44"/>
      <c r="AFD110" s="44"/>
      <c r="AFE110" s="44"/>
      <c r="AFF110" s="44"/>
      <c r="AFG110" s="44"/>
      <c r="AFH110" s="44"/>
      <c r="AFI110" s="44"/>
      <c r="AFJ110" s="44"/>
      <c r="AFK110" s="44"/>
      <c r="AFL110" s="44"/>
      <c r="AFM110" s="44"/>
      <c r="AFN110" s="44"/>
      <c r="AFO110" s="44"/>
      <c r="AFP110" s="44"/>
      <c r="AFQ110" s="44"/>
      <c r="AFR110" s="44"/>
      <c r="AFS110" s="44"/>
      <c r="AFT110" s="44"/>
      <c r="AFU110" s="44"/>
      <c r="AFV110" s="44"/>
      <c r="AFW110" s="44"/>
      <c r="AFX110" s="44"/>
      <c r="AFY110" s="44"/>
      <c r="AFZ110" s="44"/>
      <c r="AGA110" s="44"/>
      <c r="AGB110" s="44"/>
      <c r="AGC110" s="44"/>
      <c r="AGD110" s="44"/>
      <c r="AGE110" s="44"/>
      <c r="AGF110" s="44"/>
      <c r="AGG110" s="44"/>
      <c r="AGH110" s="44"/>
      <c r="AGI110" s="44"/>
      <c r="AGJ110" s="44"/>
      <c r="AGK110" s="44"/>
      <c r="AGL110" s="44"/>
      <c r="AGM110" s="44"/>
      <c r="AGN110" s="44"/>
      <c r="AGO110" s="44"/>
      <c r="AGP110" s="44"/>
      <c r="AGQ110" s="44"/>
      <c r="AGR110" s="44"/>
      <c r="AGS110" s="44"/>
      <c r="AGT110" s="44"/>
      <c r="AGU110" s="44"/>
      <c r="AGV110" s="44"/>
      <c r="AGW110" s="44"/>
      <c r="AGX110" s="44"/>
      <c r="AGY110" s="44"/>
      <c r="AGZ110" s="44"/>
      <c r="AHA110" s="44"/>
      <c r="AHB110" s="44"/>
      <c r="AHC110" s="44"/>
      <c r="AHD110" s="44"/>
      <c r="AHE110" s="44"/>
      <c r="AHF110" s="44"/>
      <c r="AHG110" s="44"/>
      <c r="AHH110" s="44"/>
      <c r="AHI110" s="44"/>
      <c r="AHJ110" s="44"/>
      <c r="AHK110" s="44"/>
      <c r="AHL110" s="44"/>
      <c r="AHM110" s="44"/>
      <c r="AHN110" s="44"/>
      <c r="AHO110" s="44"/>
      <c r="AHP110" s="44"/>
      <c r="AHQ110" s="44"/>
      <c r="AHR110" s="44"/>
      <c r="AHS110" s="44"/>
      <c r="AHT110" s="44"/>
      <c r="AHU110" s="44"/>
      <c r="AHV110" s="44"/>
      <c r="AHW110" s="44"/>
      <c r="AHX110" s="44"/>
      <c r="AHY110" s="44"/>
      <c r="AHZ110" s="44"/>
      <c r="AIA110" s="44"/>
      <c r="AIB110" s="44"/>
      <c r="AIC110" s="44"/>
      <c r="AID110" s="44"/>
      <c r="AIE110" s="44"/>
      <c r="AIF110" s="44"/>
      <c r="AIG110" s="44"/>
      <c r="AIH110" s="44"/>
      <c r="AII110" s="44"/>
      <c r="AIJ110" s="44"/>
      <c r="AIK110" s="44"/>
      <c r="AIL110" s="44"/>
      <c r="AIM110" s="44"/>
      <c r="AIN110" s="44"/>
      <c r="AIO110" s="44"/>
      <c r="AIP110" s="44"/>
      <c r="AIQ110" s="44"/>
      <c r="AIR110" s="44"/>
      <c r="AIS110" s="44"/>
      <c r="AIT110" s="44"/>
      <c r="AIU110" s="44"/>
      <c r="AIV110" s="44"/>
      <c r="AIW110" s="44"/>
      <c r="AIX110" s="44"/>
      <c r="AIY110" s="44"/>
      <c r="AIZ110" s="44"/>
      <c r="AJA110" s="44"/>
      <c r="AJB110" s="44"/>
      <c r="AJC110" s="44"/>
      <c r="AJD110" s="44"/>
      <c r="AJE110" s="44"/>
      <c r="AJF110" s="44"/>
      <c r="AJG110" s="44"/>
      <c r="AJH110" s="44"/>
      <c r="AJI110" s="44"/>
      <c r="AJJ110" s="44"/>
      <c r="AJK110" s="44"/>
      <c r="AJL110" s="44"/>
      <c r="AJM110" s="44"/>
      <c r="AJN110" s="44"/>
      <c r="AJO110" s="44"/>
      <c r="AJP110" s="44"/>
      <c r="AJQ110" s="44"/>
      <c r="AJR110" s="44"/>
      <c r="AJS110" s="44"/>
      <c r="AJT110" s="44"/>
      <c r="AJU110" s="44"/>
      <c r="AJV110" s="44"/>
      <c r="AJW110" s="44"/>
      <c r="AJX110" s="44"/>
      <c r="AJY110" s="44"/>
      <c r="AJZ110" s="44"/>
      <c r="AKA110" s="44"/>
      <c r="AKB110" s="44"/>
      <c r="AKC110" s="44"/>
      <c r="AKD110" s="44"/>
      <c r="AKE110" s="44"/>
      <c r="AKF110" s="44"/>
      <c r="AKG110" s="44"/>
      <c r="AKH110" s="44"/>
      <c r="AKI110" s="44"/>
      <c r="AKJ110" s="44"/>
      <c r="AKK110" s="44"/>
      <c r="AKL110" s="44"/>
      <c r="AKM110" s="44"/>
      <c r="AKN110" s="44"/>
      <c r="AKO110" s="44"/>
      <c r="AKP110" s="44"/>
      <c r="AKQ110" s="44"/>
      <c r="AKR110" s="44"/>
      <c r="AKS110" s="44"/>
      <c r="AKT110" s="44"/>
      <c r="AKU110" s="44"/>
      <c r="AKV110" s="44"/>
      <c r="AKW110" s="44"/>
      <c r="AKX110" s="44"/>
      <c r="AKY110" s="44"/>
      <c r="AKZ110" s="44"/>
      <c r="ALA110" s="44"/>
      <c r="ALB110" s="44"/>
      <c r="ALC110" s="44"/>
      <c r="ALD110" s="44"/>
      <c r="ALE110" s="44"/>
      <c r="ALF110" s="44"/>
      <c r="ALG110" s="44"/>
      <c r="ALH110" s="44"/>
      <c r="ALI110" s="44"/>
      <c r="ALJ110" s="44"/>
      <c r="ALK110" s="44"/>
      <c r="ALL110" s="44"/>
      <c r="ALM110" s="44"/>
      <c r="ALN110" s="44"/>
      <c r="ALO110" s="44"/>
      <c r="ALP110" s="44"/>
      <c r="ALQ110" s="44"/>
      <c r="ALR110" s="44"/>
      <c r="ALS110" s="44"/>
      <c r="ALT110" s="44"/>
      <c r="ALU110" s="44"/>
      <c r="ALV110" s="44"/>
      <c r="ALW110" s="44"/>
      <c r="ALX110" s="44"/>
      <c r="ALY110" s="44"/>
      <c r="ALZ110" s="44"/>
      <c r="AMA110" s="44"/>
      <c r="AMB110" s="44"/>
      <c r="AMC110" s="44"/>
      <c r="AMD110" s="44"/>
      <c r="AME110" s="44"/>
      <c r="AMF110" s="44"/>
      <c r="AMG110" s="44"/>
      <c r="AMH110" s="44"/>
      <c r="AMI110" s="44"/>
      <c r="AMJ110" s="44"/>
      <c r="AMK110" s="44"/>
      <c r="AML110" s="44"/>
      <c r="AMM110" s="44"/>
      <c r="AMN110" s="44"/>
      <c r="AMO110" s="44"/>
      <c r="AMP110" s="44"/>
      <c r="AMQ110" s="44"/>
      <c r="AMR110" s="44"/>
      <c r="AMS110" s="44"/>
      <c r="AMT110" s="44"/>
      <c r="AMU110" s="44"/>
      <c r="AMV110" s="44"/>
      <c r="AMW110" s="44"/>
      <c r="AMX110" s="44"/>
      <c r="AMY110" s="44"/>
      <c r="AMZ110" s="44"/>
      <c r="ANA110" s="44"/>
      <c r="ANB110" s="44"/>
      <c r="ANC110" s="44"/>
      <c r="AND110" s="44"/>
      <c r="ANE110" s="44"/>
      <c r="ANF110" s="44"/>
      <c r="ANG110" s="44"/>
      <c r="ANH110" s="44"/>
      <c r="ANI110" s="44"/>
      <c r="ANJ110" s="44"/>
      <c r="ANK110" s="44"/>
      <c r="ANL110" s="44"/>
      <c r="ANM110" s="44"/>
      <c r="ANN110" s="44"/>
      <c r="ANO110" s="44"/>
      <c r="ANP110" s="44"/>
      <c r="ANQ110" s="44"/>
      <c r="ANR110" s="44"/>
      <c r="ANS110" s="44"/>
      <c r="ANT110" s="44"/>
      <c r="ANU110" s="44"/>
      <c r="ANV110" s="44"/>
      <c r="ANW110" s="44"/>
      <c r="ANX110" s="44"/>
      <c r="ANY110" s="44"/>
      <c r="ANZ110" s="44"/>
      <c r="AOA110" s="44"/>
      <c r="AOB110" s="44"/>
      <c r="AOC110" s="44"/>
      <c r="AOD110" s="44"/>
      <c r="AOE110" s="44"/>
      <c r="AOF110" s="44"/>
      <c r="AOG110" s="44"/>
      <c r="AOH110" s="44"/>
      <c r="AOI110" s="44"/>
      <c r="AOJ110" s="44"/>
      <c r="AOK110" s="44"/>
      <c r="AOL110" s="44"/>
      <c r="AOM110" s="44"/>
      <c r="AON110" s="44"/>
      <c r="AOO110" s="44"/>
      <c r="AOP110" s="44"/>
      <c r="AOQ110" s="44"/>
      <c r="AOR110" s="44"/>
      <c r="AOS110" s="44"/>
      <c r="AOT110" s="44"/>
      <c r="AOU110" s="44"/>
      <c r="AOV110" s="44"/>
      <c r="AOW110" s="44"/>
      <c r="AOX110" s="44"/>
      <c r="AOY110" s="44"/>
      <c r="AOZ110" s="44"/>
      <c r="APA110" s="44"/>
      <c r="APB110" s="44"/>
      <c r="APC110" s="44"/>
      <c r="APD110" s="44"/>
      <c r="APE110" s="44"/>
      <c r="APF110" s="44"/>
      <c r="APG110" s="44"/>
      <c r="APH110" s="44"/>
      <c r="API110" s="44"/>
      <c r="APJ110" s="44"/>
      <c r="APK110" s="44"/>
      <c r="APL110" s="44"/>
      <c r="APM110" s="44"/>
      <c r="APN110" s="44"/>
      <c r="APO110" s="44"/>
      <c r="APP110" s="44"/>
      <c r="APQ110" s="44"/>
      <c r="APR110" s="44"/>
      <c r="APS110" s="44"/>
      <c r="APT110" s="44"/>
      <c r="APU110" s="44"/>
      <c r="APV110" s="44"/>
      <c r="APW110" s="44"/>
      <c r="APX110" s="44"/>
      <c r="APY110" s="44"/>
      <c r="APZ110" s="44"/>
      <c r="AQA110" s="44"/>
      <c r="AQB110" s="44"/>
      <c r="AQC110" s="44"/>
      <c r="AQD110" s="44"/>
      <c r="AQE110" s="44"/>
      <c r="AQF110" s="44"/>
      <c r="AQG110" s="44"/>
      <c r="AQH110" s="44"/>
      <c r="AQI110" s="44"/>
      <c r="AQJ110" s="44"/>
      <c r="AQK110" s="44"/>
      <c r="AQL110" s="44"/>
      <c r="AQM110" s="44"/>
      <c r="AQN110" s="44"/>
      <c r="AQO110" s="44"/>
      <c r="AQP110" s="44"/>
      <c r="AQQ110" s="44"/>
      <c r="AQR110" s="44"/>
      <c r="AQS110" s="44"/>
      <c r="AQT110" s="44"/>
      <c r="AQU110" s="44"/>
      <c r="AQV110" s="44"/>
      <c r="AQW110" s="44"/>
      <c r="AQX110" s="44"/>
      <c r="AQY110" s="44"/>
      <c r="AQZ110" s="44"/>
      <c r="ARA110" s="44"/>
      <c r="ARB110" s="44"/>
      <c r="ARC110" s="44"/>
      <c r="ARD110" s="44"/>
      <c r="ARE110" s="44"/>
      <c r="ARF110" s="44"/>
      <c r="ARG110" s="44"/>
      <c r="ARH110" s="44"/>
      <c r="ARI110" s="44"/>
      <c r="ARJ110" s="44"/>
      <c r="ARK110" s="44"/>
      <c r="ARL110" s="44"/>
      <c r="ARM110" s="44"/>
      <c r="ARN110" s="44"/>
      <c r="ARO110" s="44"/>
      <c r="ARP110" s="44"/>
      <c r="ARQ110" s="44"/>
      <c r="ARR110" s="44"/>
      <c r="ARS110" s="44"/>
      <c r="ART110" s="44"/>
      <c r="ARU110" s="44"/>
      <c r="ARV110" s="44"/>
      <c r="ARW110" s="44"/>
      <c r="ARX110" s="44"/>
      <c r="ARY110" s="44"/>
      <c r="ARZ110" s="44"/>
      <c r="ASA110" s="44"/>
      <c r="ASB110" s="44"/>
      <c r="ASC110" s="44"/>
      <c r="ASD110" s="44"/>
      <c r="ASE110" s="44"/>
      <c r="ASF110" s="44"/>
      <c r="ASG110" s="44"/>
      <c r="ASH110" s="44"/>
      <c r="ASI110" s="44"/>
      <c r="ASJ110" s="44"/>
      <c r="ASK110" s="44"/>
      <c r="ASL110" s="44"/>
      <c r="ASM110" s="44"/>
      <c r="ASN110" s="44"/>
      <c r="ASO110" s="44"/>
      <c r="ASP110" s="44"/>
      <c r="ASQ110" s="44"/>
      <c r="ASR110" s="44"/>
      <c r="ASS110" s="44"/>
      <c r="AST110" s="44"/>
      <c r="ASU110" s="44"/>
      <c r="ASV110" s="44"/>
      <c r="ASW110" s="44"/>
      <c r="ASX110" s="44"/>
      <c r="ASY110" s="44"/>
      <c r="ASZ110" s="44"/>
      <c r="ATA110" s="44"/>
      <c r="ATB110" s="44"/>
      <c r="ATC110" s="44"/>
      <c r="ATD110" s="44"/>
      <c r="ATE110" s="44"/>
      <c r="ATF110" s="44"/>
      <c r="ATG110" s="44"/>
      <c r="ATH110" s="44"/>
      <c r="ATI110" s="44"/>
      <c r="ATJ110" s="44"/>
      <c r="ATK110" s="44"/>
      <c r="ATL110" s="44"/>
      <c r="ATM110" s="44"/>
      <c r="ATN110" s="44"/>
      <c r="ATO110" s="44"/>
      <c r="ATP110" s="44"/>
      <c r="ATQ110" s="44"/>
      <c r="ATR110" s="44"/>
      <c r="ATS110" s="44"/>
      <c r="ATT110" s="44"/>
      <c r="ATU110" s="44"/>
      <c r="ATV110" s="44"/>
      <c r="ATW110" s="44"/>
      <c r="ATX110" s="44"/>
      <c r="ATY110" s="44"/>
      <c r="ATZ110" s="44"/>
      <c r="AUA110" s="44"/>
      <c r="AUB110" s="44"/>
      <c r="AUC110" s="44"/>
      <c r="AUD110" s="44"/>
      <c r="AUE110" s="44"/>
      <c r="AUF110" s="44"/>
      <c r="AUG110" s="44"/>
      <c r="AUH110" s="44"/>
      <c r="AUI110" s="44"/>
      <c r="AUJ110" s="44"/>
      <c r="AUK110" s="44"/>
      <c r="AUL110" s="44"/>
      <c r="AUM110" s="44"/>
      <c r="AUN110" s="44"/>
      <c r="AUO110" s="44"/>
      <c r="AUP110" s="44"/>
      <c r="AUQ110" s="44"/>
      <c r="AUR110" s="44"/>
      <c r="AUS110" s="44"/>
      <c r="AUT110" s="44"/>
      <c r="AUU110" s="44"/>
      <c r="AUV110" s="44"/>
      <c r="AUW110" s="44"/>
      <c r="AUX110" s="44"/>
      <c r="AUY110" s="44"/>
      <c r="AUZ110" s="44"/>
      <c r="AVA110" s="44"/>
      <c r="AVB110" s="44"/>
      <c r="AVC110" s="44"/>
      <c r="AVD110" s="44"/>
      <c r="AVE110" s="44"/>
      <c r="AVF110" s="44"/>
      <c r="AVG110" s="44"/>
      <c r="AVH110" s="44"/>
      <c r="AVI110" s="44"/>
      <c r="AVJ110" s="44"/>
      <c r="AVK110" s="44"/>
      <c r="AVL110" s="44"/>
      <c r="AVM110" s="44"/>
      <c r="AVN110" s="44"/>
      <c r="AVO110" s="44"/>
      <c r="AVP110" s="44"/>
      <c r="AVQ110" s="44"/>
      <c r="AVR110" s="44"/>
      <c r="AVS110" s="44"/>
      <c r="AVT110" s="44"/>
      <c r="AVU110" s="44"/>
      <c r="AVV110" s="44"/>
      <c r="AVW110" s="44"/>
      <c r="AVX110" s="44"/>
      <c r="AVY110" s="44"/>
      <c r="AVZ110" s="44"/>
      <c r="AWA110" s="44"/>
      <c r="AWB110" s="44"/>
      <c r="AWC110" s="44"/>
      <c r="AWD110" s="44"/>
      <c r="AWE110" s="44"/>
      <c r="AWF110" s="44"/>
      <c r="AWG110" s="44"/>
      <c r="AWH110" s="44"/>
      <c r="AWI110" s="44"/>
      <c r="AWJ110" s="44"/>
      <c r="AWK110" s="44"/>
      <c r="AWL110" s="44"/>
      <c r="AWM110" s="44"/>
      <c r="AWN110" s="44"/>
      <c r="AWO110" s="44"/>
      <c r="AWP110" s="44"/>
      <c r="AWQ110" s="44"/>
      <c r="AWR110" s="44"/>
      <c r="AWS110" s="44"/>
      <c r="AWT110" s="44"/>
      <c r="AWU110" s="44"/>
      <c r="AWV110" s="44"/>
      <c r="AWW110" s="44"/>
      <c r="AWX110" s="44"/>
      <c r="AWY110" s="44"/>
      <c r="AWZ110" s="44"/>
      <c r="AXA110" s="44"/>
      <c r="AXB110" s="44"/>
      <c r="AXC110" s="44"/>
      <c r="AXD110" s="44"/>
      <c r="AXE110" s="44"/>
      <c r="AXF110" s="44"/>
      <c r="AXG110" s="44"/>
      <c r="AXH110" s="44"/>
      <c r="AXI110" s="44"/>
      <c r="AXJ110" s="44"/>
      <c r="AXK110" s="44"/>
      <c r="AXL110" s="44"/>
      <c r="AXM110" s="44"/>
      <c r="AXN110" s="44"/>
      <c r="AXO110" s="44"/>
      <c r="AXP110" s="44"/>
      <c r="AXQ110" s="44"/>
      <c r="AXR110" s="44"/>
      <c r="AXS110" s="44"/>
      <c r="AXT110" s="44"/>
      <c r="AXU110" s="44"/>
      <c r="AXV110" s="44"/>
      <c r="AXW110" s="44"/>
      <c r="AXX110" s="44"/>
      <c r="AXY110" s="44"/>
      <c r="AXZ110" s="44"/>
      <c r="AYA110" s="44"/>
      <c r="AYB110" s="44"/>
      <c r="AYC110" s="44"/>
      <c r="AYD110" s="44"/>
      <c r="AYE110" s="44"/>
      <c r="AYF110" s="44"/>
      <c r="AYG110" s="44"/>
      <c r="AYH110" s="44"/>
      <c r="AYI110" s="44"/>
      <c r="AYJ110" s="44"/>
      <c r="AYK110" s="44"/>
      <c r="AYL110" s="44"/>
      <c r="AYM110" s="44"/>
      <c r="AYN110" s="44"/>
      <c r="AYO110" s="44"/>
      <c r="AYP110" s="44"/>
      <c r="AYQ110" s="44"/>
      <c r="AYR110" s="44"/>
      <c r="AYS110" s="44"/>
      <c r="AYT110" s="44"/>
      <c r="AYU110" s="44"/>
      <c r="AYV110" s="44"/>
      <c r="AYW110" s="44"/>
      <c r="AYX110" s="44"/>
      <c r="AYY110" s="44"/>
      <c r="AYZ110" s="44"/>
      <c r="AZA110" s="44"/>
      <c r="AZB110" s="44"/>
      <c r="AZC110" s="44"/>
      <c r="AZD110" s="44"/>
      <c r="AZE110" s="44"/>
      <c r="AZF110" s="44"/>
      <c r="AZG110" s="44"/>
      <c r="AZH110" s="44"/>
      <c r="AZI110" s="44"/>
      <c r="AZJ110" s="44"/>
      <c r="AZK110" s="44"/>
      <c r="AZL110" s="44"/>
      <c r="AZM110" s="44"/>
      <c r="AZN110" s="44"/>
      <c r="AZO110" s="44"/>
      <c r="AZP110" s="44"/>
      <c r="AZQ110" s="44"/>
      <c r="AZR110" s="44"/>
      <c r="AZS110" s="44"/>
      <c r="AZT110" s="44"/>
      <c r="AZU110" s="44"/>
      <c r="AZV110" s="44"/>
      <c r="AZW110" s="44"/>
      <c r="AZX110" s="44"/>
      <c r="AZY110" s="44"/>
      <c r="AZZ110" s="44"/>
      <c r="BAA110" s="44"/>
      <c r="BAB110" s="44"/>
      <c r="BAC110" s="44"/>
      <c r="BAD110" s="44"/>
      <c r="BAE110" s="44"/>
      <c r="BAF110" s="44"/>
      <c r="BAG110" s="44"/>
      <c r="BAH110" s="44"/>
      <c r="BAI110" s="44"/>
      <c r="BAJ110" s="44"/>
      <c r="BAK110" s="44"/>
      <c r="BAL110" s="44"/>
      <c r="BAM110" s="44"/>
      <c r="BAN110" s="44"/>
      <c r="BAO110" s="44"/>
      <c r="BAP110" s="44"/>
      <c r="BAQ110" s="44"/>
      <c r="BAR110" s="44"/>
      <c r="BAS110" s="44"/>
      <c r="BAT110" s="44"/>
      <c r="BAU110" s="44"/>
      <c r="BAV110" s="44"/>
      <c r="BAW110" s="44"/>
      <c r="BAX110" s="44"/>
      <c r="BAY110" s="44"/>
      <c r="BAZ110" s="44"/>
      <c r="BBA110" s="44"/>
      <c r="BBB110" s="44"/>
      <c r="BBC110" s="44"/>
      <c r="BBD110" s="44"/>
      <c r="BBE110" s="44"/>
      <c r="BBF110" s="44"/>
      <c r="BBG110" s="44"/>
      <c r="BBH110" s="44"/>
      <c r="BBI110" s="44"/>
      <c r="BBJ110" s="44"/>
      <c r="BBK110" s="44"/>
      <c r="BBL110" s="44"/>
      <c r="BBM110" s="44"/>
      <c r="BBN110" s="44"/>
      <c r="BBO110" s="44"/>
      <c r="BBP110" s="44"/>
      <c r="BBQ110" s="44"/>
      <c r="BBR110" s="44"/>
      <c r="BBS110" s="44"/>
      <c r="BBT110" s="44"/>
      <c r="BBU110" s="44"/>
      <c r="BBV110" s="44"/>
      <c r="BBW110" s="44"/>
      <c r="BBX110" s="44"/>
      <c r="BBY110" s="44"/>
      <c r="BBZ110" s="44"/>
      <c r="BCA110" s="44"/>
      <c r="BCB110" s="44"/>
      <c r="BCC110" s="44"/>
      <c r="BCD110" s="44"/>
      <c r="BCE110" s="44"/>
      <c r="BCF110" s="44"/>
      <c r="BCG110" s="44"/>
      <c r="BCH110" s="44"/>
      <c r="BCI110" s="44"/>
      <c r="BCJ110" s="44"/>
      <c r="BCK110" s="44"/>
      <c r="BCL110" s="44"/>
      <c r="BCM110" s="44"/>
      <c r="BCN110" s="44"/>
      <c r="BCO110" s="44"/>
      <c r="BCP110" s="44"/>
      <c r="BCQ110" s="44"/>
      <c r="BCR110" s="44"/>
      <c r="BCS110" s="44"/>
      <c r="BCT110" s="44"/>
      <c r="BCU110" s="44"/>
      <c r="BCV110" s="44"/>
      <c r="BCW110" s="44"/>
      <c r="BCX110" s="44"/>
      <c r="BCY110" s="44"/>
      <c r="BCZ110" s="44"/>
      <c r="BDA110" s="44"/>
      <c r="BDB110" s="44"/>
      <c r="BDC110" s="44"/>
      <c r="BDD110" s="44"/>
      <c r="BDE110" s="44"/>
      <c r="BDF110" s="44"/>
      <c r="BDG110" s="44"/>
      <c r="BDH110" s="44"/>
      <c r="BDI110" s="44"/>
      <c r="BDJ110" s="44"/>
      <c r="BDK110" s="44"/>
      <c r="BDL110" s="44"/>
      <c r="BDM110" s="44"/>
      <c r="BDN110" s="44"/>
      <c r="BDO110" s="44"/>
      <c r="BDP110" s="44"/>
      <c r="BDQ110" s="44"/>
      <c r="BDR110" s="44"/>
      <c r="BDS110" s="44"/>
      <c r="BDT110" s="44"/>
      <c r="BDU110" s="44"/>
      <c r="BDV110" s="44"/>
      <c r="BDW110" s="44"/>
      <c r="BDX110" s="44"/>
      <c r="BDY110" s="44"/>
      <c r="BDZ110" s="44"/>
      <c r="BEA110" s="44"/>
      <c r="BEB110" s="44"/>
      <c r="BEC110" s="44"/>
      <c r="BED110" s="44"/>
      <c r="BEE110" s="44"/>
      <c r="BEF110" s="44"/>
      <c r="BEG110" s="44"/>
      <c r="BEH110" s="44"/>
      <c r="BEI110" s="44"/>
      <c r="BEJ110" s="44"/>
      <c r="BEK110" s="44"/>
      <c r="BEL110" s="44"/>
      <c r="BEM110" s="44"/>
      <c r="BEN110" s="44"/>
      <c r="BEO110" s="44"/>
      <c r="BEP110" s="44"/>
      <c r="BEQ110" s="44"/>
      <c r="BER110" s="44"/>
      <c r="BES110" s="44"/>
      <c r="BET110" s="44"/>
      <c r="BEU110" s="44"/>
      <c r="BEV110" s="44"/>
      <c r="BEW110" s="44"/>
      <c r="BEX110" s="44"/>
      <c r="BEY110" s="44"/>
      <c r="BEZ110" s="44"/>
      <c r="BFA110" s="44"/>
      <c r="BFB110" s="44"/>
      <c r="BFC110" s="44"/>
      <c r="BFD110" s="44"/>
      <c r="BFE110" s="44"/>
      <c r="BFF110" s="44"/>
      <c r="BFG110" s="44"/>
      <c r="BFH110" s="44"/>
      <c r="BFI110" s="44"/>
      <c r="BFJ110" s="44"/>
      <c r="BFK110" s="44"/>
      <c r="BFL110" s="44"/>
      <c r="BFM110" s="44"/>
      <c r="BFN110" s="44"/>
      <c r="BFO110" s="44"/>
      <c r="BFP110" s="44"/>
      <c r="BFQ110" s="44"/>
      <c r="BFR110" s="44"/>
      <c r="BFS110" s="44"/>
      <c r="BFT110" s="44"/>
      <c r="BFU110" s="44"/>
      <c r="BFV110" s="44"/>
      <c r="BFW110" s="44"/>
      <c r="BFX110" s="44"/>
      <c r="BFY110" s="44"/>
      <c r="BFZ110" s="44"/>
      <c r="BGA110" s="44"/>
      <c r="BGB110" s="44"/>
      <c r="BGC110" s="44"/>
      <c r="BGD110" s="44"/>
      <c r="BGE110" s="44"/>
      <c r="BGF110" s="44"/>
      <c r="BGG110" s="44"/>
      <c r="BGH110" s="44"/>
      <c r="BGI110" s="44"/>
      <c r="BGJ110" s="44"/>
      <c r="BGK110" s="44"/>
      <c r="BGL110" s="44"/>
      <c r="BGM110" s="44"/>
      <c r="BGN110" s="44"/>
      <c r="BGO110" s="44"/>
      <c r="BGP110" s="44"/>
      <c r="BGQ110" s="44"/>
      <c r="BGR110" s="44"/>
      <c r="BGS110" s="44"/>
      <c r="BGT110" s="44"/>
      <c r="BGU110" s="44"/>
      <c r="BGV110" s="44"/>
      <c r="BGW110" s="44"/>
      <c r="BGX110" s="44"/>
      <c r="BGY110" s="44"/>
      <c r="BGZ110" s="44"/>
      <c r="BHA110" s="44"/>
      <c r="BHB110" s="44"/>
      <c r="BHC110" s="44"/>
      <c r="BHD110" s="44"/>
      <c r="BHE110" s="44"/>
      <c r="BHF110" s="44"/>
      <c r="BHG110" s="44"/>
      <c r="BHH110" s="44"/>
      <c r="BHI110" s="44"/>
      <c r="BHJ110" s="44"/>
      <c r="BHK110" s="44"/>
      <c r="BHL110" s="44"/>
      <c r="BHM110" s="44"/>
      <c r="BHN110" s="44"/>
      <c r="BHO110" s="44"/>
      <c r="BHP110" s="44"/>
      <c r="BHQ110" s="44"/>
      <c r="BHR110" s="44"/>
      <c r="BHS110" s="44"/>
      <c r="BHT110" s="44"/>
      <c r="BHU110" s="44"/>
      <c r="BHV110" s="44"/>
      <c r="BHW110" s="44"/>
      <c r="BHX110" s="44"/>
      <c r="BHY110" s="44"/>
      <c r="BHZ110" s="44"/>
      <c r="BIA110" s="44"/>
      <c r="BIB110" s="44"/>
      <c r="BIC110" s="44"/>
      <c r="BID110" s="44"/>
      <c r="BIE110" s="44"/>
      <c r="BIF110" s="44"/>
      <c r="BIG110" s="44"/>
      <c r="BIH110" s="44"/>
      <c r="BII110" s="44"/>
      <c r="BIJ110" s="44"/>
      <c r="BIK110" s="44"/>
      <c r="BIL110" s="44"/>
      <c r="BIM110" s="44"/>
      <c r="BIN110" s="44"/>
      <c r="BIO110" s="44"/>
      <c r="BIP110" s="44"/>
      <c r="BIQ110" s="44"/>
      <c r="BIR110" s="44"/>
      <c r="BIS110" s="44"/>
      <c r="BIT110" s="44"/>
      <c r="BIU110" s="44"/>
      <c r="BIV110" s="44"/>
      <c r="BIW110" s="44"/>
      <c r="BIX110" s="44"/>
      <c r="BIY110" s="44"/>
      <c r="BIZ110" s="44"/>
      <c r="BJA110" s="44"/>
      <c r="BJB110" s="44"/>
      <c r="BJC110" s="44"/>
      <c r="BJD110" s="44"/>
      <c r="BJE110" s="44"/>
      <c r="BJF110" s="44"/>
      <c r="BJG110" s="44"/>
      <c r="BJH110" s="44"/>
      <c r="BJI110" s="44"/>
      <c r="BJJ110" s="44"/>
      <c r="BJK110" s="44"/>
      <c r="BJL110" s="44"/>
      <c r="BJM110" s="44"/>
      <c r="BJN110" s="44"/>
      <c r="BJO110" s="44"/>
      <c r="BJP110" s="44"/>
      <c r="BJQ110" s="44"/>
      <c r="BJR110" s="44"/>
      <c r="BJS110" s="44"/>
      <c r="BJT110" s="44"/>
      <c r="BJU110" s="44"/>
      <c r="BJV110" s="44"/>
      <c r="BJW110" s="44"/>
      <c r="BJX110" s="44"/>
      <c r="BJY110" s="44"/>
      <c r="BJZ110" s="44"/>
      <c r="BKA110" s="44"/>
      <c r="BKB110" s="44"/>
      <c r="BKC110" s="44"/>
      <c r="BKD110" s="44"/>
      <c r="BKE110" s="44"/>
      <c r="BKF110" s="44"/>
      <c r="BKG110" s="44"/>
      <c r="BKH110" s="44"/>
      <c r="BKI110" s="44"/>
      <c r="BKJ110" s="44"/>
      <c r="BKK110" s="44"/>
      <c r="BKL110" s="44"/>
      <c r="BKM110" s="44"/>
      <c r="BKN110" s="44"/>
      <c r="BKO110" s="44"/>
      <c r="BKP110" s="44"/>
      <c r="BKQ110" s="44"/>
      <c r="BKR110" s="44"/>
      <c r="BKS110" s="44"/>
      <c r="BKT110" s="44"/>
      <c r="BKU110" s="44"/>
      <c r="BKV110" s="44"/>
      <c r="BKW110" s="44"/>
      <c r="BKX110" s="44"/>
      <c r="BKY110" s="44"/>
      <c r="BKZ110" s="44"/>
      <c r="BLA110" s="44"/>
      <c r="BLB110" s="44"/>
      <c r="BLC110" s="44"/>
      <c r="BLD110" s="44"/>
      <c r="BLE110" s="44"/>
      <c r="BLF110" s="44"/>
      <c r="BLG110" s="44"/>
      <c r="BLH110" s="44"/>
      <c r="BLI110" s="44"/>
      <c r="BLJ110" s="44"/>
      <c r="BLK110" s="44"/>
      <c r="BLL110" s="44"/>
      <c r="BLM110" s="44"/>
      <c r="BLN110" s="44"/>
      <c r="BLO110" s="44"/>
      <c r="BLP110" s="44"/>
      <c r="BLQ110" s="44"/>
      <c r="BLR110" s="44"/>
      <c r="BLS110" s="44"/>
      <c r="BLT110" s="44"/>
      <c r="BLU110" s="44"/>
      <c r="BLV110" s="44"/>
      <c r="BLW110" s="44"/>
      <c r="BLX110" s="44"/>
      <c r="BLY110" s="44"/>
      <c r="BLZ110" s="44"/>
      <c r="BMA110" s="44"/>
      <c r="BMB110" s="44"/>
      <c r="BMC110" s="44"/>
      <c r="BMD110" s="44"/>
      <c r="BME110" s="44"/>
      <c r="BMF110" s="44"/>
      <c r="BMG110" s="44"/>
      <c r="BMH110" s="44"/>
      <c r="BMI110" s="44"/>
      <c r="BMJ110" s="44"/>
      <c r="BMK110" s="44"/>
      <c r="BML110" s="44"/>
      <c r="BMM110" s="44"/>
      <c r="BMN110" s="44"/>
      <c r="BMO110" s="44"/>
      <c r="BMP110" s="44"/>
      <c r="BMQ110" s="44"/>
      <c r="BMR110" s="44"/>
      <c r="BMS110" s="44"/>
      <c r="BMT110" s="44"/>
      <c r="BMU110" s="44"/>
      <c r="BMV110" s="44"/>
      <c r="BMW110" s="44"/>
      <c r="BMX110" s="44"/>
      <c r="BMY110" s="44"/>
      <c r="BMZ110" s="44"/>
      <c r="BNA110" s="44"/>
      <c r="BNB110" s="44"/>
      <c r="BNC110" s="44"/>
      <c r="BND110" s="44"/>
      <c r="BNE110" s="44"/>
      <c r="BNF110" s="44"/>
      <c r="BNG110" s="44"/>
      <c r="BNH110" s="44"/>
      <c r="BNI110" s="44"/>
      <c r="BNJ110" s="44"/>
      <c r="BNK110" s="44"/>
      <c r="BNL110" s="44"/>
      <c r="BNM110" s="44"/>
      <c r="BNN110" s="44"/>
      <c r="BNO110" s="44"/>
      <c r="BNP110" s="44"/>
      <c r="BNQ110" s="44"/>
      <c r="BNR110" s="44"/>
      <c r="BNS110" s="44"/>
      <c r="BNT110" s="44"/>
      <c r="BNU110" s="44"/>
      <c r="BNV110" s="44"/>
      <c r="BNW110" s="44"/>
      <c r="BNX110" s="44"/>
      <c r="BNY110" s="44"/>
      <c r="BNZ110" s="44"/>
      <c r="BOA110" s="44"/>
      <c r="BOB110" s="44"/>
      <c r="BOC110" s="44"/>
      <c r="BOD110" s="44"/>
      <c r="BOE110" s="44"/>
      <c r="BOF110" s="44"/>
      <c r="BOG110" s="44"/>
      <c r="BOH110" s="44"/>
      <c r="BOI110" s="44"/>
      <c r="BOJ110" s="44"/>
      <c r="BOK110" s="44"/>
      <c r="BOL110" s="44"/>
      <c r="BOM110" s="44"/>
      <c r="BON110" s="44"/>
      <c r="BOO110" s="44"/>
      <c r="BOP110" s="44"/>
      <c r="BOQ110" s="44"/>
      <c r="BOR110" s="44"/>
      <c r="BOS110" s="44"/>
      <c r="BOT110" s="44"/>
      <c r="BOU110" s="44"/>
      <c r="BOV110" s="44"/>
      <c r="BOW110" s="44"/>
      <c r="BOX110" s="44"/>
      <c r="BOY110" s="44"/>
      <c r="BOZ110" s="44"/>
      <c r="BPA110" s="44"/>
      <c r="BPB110" s="44"/>
      <c r="BPC110" s="44"/>
      <c r="BPD110" s="44"/>
      <c r="BPE110" s="44"/>
      <c r="BPF110" s="44"/>
      <c r="BPG110" s="44"/>
      <c r="BPH110" s="44"/>
      <c r="BPI110" s="44"/>
      <c r="BPJ110" s="44"/>
      <c r="BPK110" s="44"/>
      <c r="BPL110" s="44"/>
      <c r="BPM110" s="44"/>
      <c r="BPN110" s="44"/>
      <c r="BPO110" s="44"/>
      <c r="BPP110" s="44"/>
      <c r="BPQ110" s="44"/>
      <c r="BPR110" s="44"/>
      <c r="BPS110" s="44"/>
      <c r="BPT110" s="44"/>
      <c r="BPU110" s="44"/>
      <c r="BPV110" s="44"/>
      <c r="BPW110" s="44"/>
      <c r="BPX110" s="44"/>
      <c r="BPY110" s="44"/>
      <c r="BPZ110" s="44"/>
      <c r="BQA110" s="44"/>
      <c r="BQB110" s="44"/>
      <c r="BQC110" s="44"/>
      <c r="BQD110" s="44"/>
      <c r="BQE110" s="44"/>
      <c r="BQF110" s="44"/>
      <c r="BQG110" s="44"/>
      <c r="BQH110" s="44"/>
      <c r="BQI110" s="44"/>
      <c r="BQJ110" s="44"/>
      <c r="BQK110" s="44"/>
      <c r="BQL110" s="44"/>
      <c r="BQM110" s="44"/>
      <c r="BQN110" s="44"/>
      <c r="BQO110" s="44"/>
      <c r="BQP110" s="44"/>
      <c r="BQQ110" s="44"/>
      <c r="BQR110" s="44"/>
      <c r="BQS110" s="44"/>
      <c r="BQT110" s="44"/>
      <c r="BQU110" s="44"/>
      <c r="BQV110" s="44"/>
      <c r="BQW110" s="44"/>
      <c r="BQX110" s="44"/>
      <c r="BQY110" s="44"/>
      <c r="BQZ110" s="44"/>
      <c r="BRA110" s="44"/>
      <c r="BRB110" s="44"/>
      <c r="BRC110" s="44"/>
      <c r="BRD110" s="44"/>
      <c r="BRE110" s="44"/>
      <c r="BRF110" s="44"/>
      <c r="BRG110" s="44"/>
      <c r="BRH110" s="44"/>
      <c r="BRI110" s="44"/>
      <c r="BRJ110" s="44"/>
      <c r="BRK110" s="44"/>
      <c r="BRL110" s="44"/>
      <c r="BRM110" s="44"/>
      <c r="BRN110" s="44"/>
      <c r="BRO110" s="44"/>
      <c r="BRP110" s="44"/>
      <c r="BRQ110" s="44"/>
      <c r="BRR110" s="44"/>
      <c r="BRS110" s="44"/>
      <c r="BRT110" s="44"/>
      <c r="BRU110" s="44"/>
      <c r="BRV110" s="44"/>
      <c r="BRW110" s="44"/>
      <c r="BRX110" s="44"/>
      <c r="BRY110" s="44"/>
      <c r="BRZ110" s="44"/>
      <c r="BSA110" s="44"/>
      <c r="BSB110" s="44"/>
      <c r="BSC110" s="44"/>
      <c r="BSD110" s="44"/>
      <c r="BSE110" s="44"/>
      <c r="BSF110" s="44"/>
      <c r="BSG110" s="44"/>
      <c r="BSH110" s="44"/>
      <c r="BSI110" s="44"/>
      <c r="BSJ110" s="44"/>
      <c r="BSK110" s="44"/>
      <c r="BSL110" s="44"/>
      <c r="BSM110" s="44"/>
      <c r="BSN110" s="44"/>
      <c r="BSO110" s="44"/>
      <c r="BSP110" s="44"/>
      <c r="BSQ110" s="44"/>
      <c r="BSR110" s="44"/>
      <c r="BSS110" s="44"/>
      <c r="BST110" s="44"/>
      <c r="BSU110" s="44"/>
      <c r="BSV110" s="44"/>
      <c r="BSW110" s="44"/>
      <c r="BSX110" s="44"/>
      <c r="BSY110" s="44"/>
      <c r="BSZ110" s="44"/>
      <c r="BTA110" s="44"/>
      <c r="BTB110" s="44"/>
      <c r="BTC110" s="44"/>
      <c r="BTD110" s="44"/>
      <c r="BTE110" s="44"/>
      <c r="BTF110" s="44"/>
      <c r="BTG110" s="44"/>
      <c r="BTH110" s="44"/>
      <c r="BTI110" s="44"/>
      <c r="BTJ110" s="44"/>
      <c r="BTK110" s="44"/>
      <c r="BTL110" s="44"/>
      <c r="BTM110" s="44"/>
      <c r="BTN110" s="44"/>
      <c r="BTO110" s="44"/>
      <c r="BTP110" s="44"/>
      <c r="BTQ110" s="44"/>
      <c r="BTR110" s="44"/>
      <c r="BTS110" s="44"/>
      <c r="BTT110" s="44"/>
      <c r="BTU110" s="44"/>
      <c r="BTV110" s="44"/>
      <c r="BTW110" s="44"/>
      <c r="BTX110" s="44"/>
      <c r="BTY110" s="44"/>
      <c r="BTZ110" s="44"/>
      <c r="BUA110" s="44"/>
      <c r="BUB110" s="44"/>
      <c r="BUC110" s="44"/>
      <c r="BUD110" s="44"/>
      <c r="BUE110" s="44"/>
      <c r="BUF110" s="44"/>
      <c r="BUG110" s="44"/>
      <c r="BUH110" s="44"/>
      <c r="BUI110" s="44"/>
      <c r="BUJ110" s="44"/>
      <c r="BUK110" s="44"/>
      <c r="BUL110" s="44"/>
      <c r="BUM110" s="44"/>
      <c r="BUN110" s="44"/>
      <c r="BUO110" s="44"/>
      <c r="BUP110" s="44"/>
      <c r="BUQ110" s="44"/>
      <c r="BUR110" s="44"/>
      <c r="BUS110" s="44"/>
      <c r="BUT110" s="44"/>
      <c r="BUU110" s="44"/>
      <c r="BUV110" s="44"/>
      <c r="BUW110" s="44"/>
      <c r="BUX110" s="44"/>
      <c r="BUY110" s="44"/>
      <c r="BUZ110" s="44"/>
      <c r="BVA110" s="44"/>
      <c r="BVB110" s="44"/>
      <c r="BVC110" s="44"/>
      <c r="BVD110" s="44"/>
      <c r="BVE110" s="44"/>
      <c r="BVF110" s="44"/>
      <c r="BVG110" s="44"/>
      <c r="BVH110" s="44"/>
      <c r="BVI110" s="44"/>
      <c r="BVJ110" s="44"/>
      <c r="BVK110" s="44"/>
      <c r="BVL110" s="44"/>
      <c r="BVM110" s="44"/>
      <c r="BVN110" s="44"/>
      <c r="BVO110" s="44"/>
      <c r="BVP110" s="44"/>
      <c r="BVQ110" s="44"/>
      <c r="BVR110" s="44"/>
      <c r="BVS110" s="44"/>
      <c r="BVT110" s="44"/>
      <c r="BVU110" s="44"/>
      <c r="BVV110" s="44"/>
      <c r="BVW110" s="44"/>
      <c r="BVX110" s="44"/>
      <c r="BVY110" s="44"/>
      <c r="BVZ110" s="44"/>
      <c r="BWA110" s="44"/>
      <c r="BWB110" s="44"/>
      <c r="BWC110" s="44"/>
      <c r="BWD110" s="44"/>
      <c r="BWE110" s="44"/>
      <c r="BWF110" s="44"/>
      <c r="BWG110" s="44"/>
      <c r="BWH110" s="44"/>
      <c r="BWI110" s="44"/>
      <c r="BWJ110" s="44"/>
      <c r="BWK110" s="44"/>
      <c r="BWL110" s="44"/>
      <c r="BWM110" s="44"/>
      <c r="BWN110" s="44"/>
      <c r="BWO110" s="44"/>
      <c r="BWP110" s="44"/>
      <c r="BWQ110" s="44"/>
      <c r="BWR110" s="44"/>
      <c r="BWS110" s="44"/>
      <c r="BWT110" s="44"/>
      <c r="BWU110" s="44"/>
      <c r="BWV110" s="44"/>
      <c r="BWW110" s="44"/>
      <c r="BWX110" s="44"/>
      <c r="BWY110" s="44"/>
      <c r="BWZ110" s="44"/>
      <c r="BXA110" s="44"/>
      <c r="BXB110" s="44"/>
      <c r="BXC110" s="44"/>
      <c r="BXD110" s="44"/>
      <c r="BXE110" s="44"/>
      <c r="BXF110" s="44"/>
      <c r="BXG110" s="44"/>
      <c r="BXH110" s="44"/>
      <c r="BXI110" s="44"/>
      <c r="BXJ110" s="44"/>
      <c r="BXK110" s="44"/>
      <c r="BXL110" s="44"/>
      <c r="BXM110" s="44"/>
      <c r="BXN110" s="44"/>
      <c r="BXO110" s="44"/>
      <c r="BXP110" s="44"/>
      <c r="BXQ110" s="44"/>
      <c r="BXR110" s="44"/>
      <c r="BXS110" s="44"/>
      <c r="BXT110" s="44"/>
      <c r="BXU110" s="44"/>
      <c r="BXV110" s="44"/>
      <c r="BXW110" s="44"/>
      <c r="BXX110" s="44"/>
      <c r="BXY110" s="44"/>
      <c r="BXZ110" s="44"/>
      <c r="BYA110" s="44"/>
      <c r="BYB110" s="44"/>
      <c r="BYC110" s="44"/>
      <c r="BYD110" s="44"/>
      <c r="BYE110" s="44"/>
      <c r="BYF110" s="44"/>
      <c r="BYG110" s="44"/>
      <c r="BYH110" s="44"/>
      <c r="BYI110" s="44"/>
      <c r="BYJ110" s="44"/>
      <c r="BYK110" s="44"/>
      <c r="BYL110" s="44"/>
      <c r="BYM110" s="44"/>
      <c r="BYN110" s="44"/>
      <c r="BYO110" s="44"/>
      <c r="BYP110" s="44"/>
      <c r="BYQ110" s="44"/>
      <c r="BYR110" s="44"/>
      <c r="BYS110" s="44"/>
      <c r="BYT110" s="44"/>
      <c r="BYU110" s="44"/>
      <c r="BYV110" s="44"/>
      <c r="BYW110" s="44"/>
      <c r="BYX110" s="44"/>
      <c r="BYY110" s="44"/>
      <c r="BYZ110" s="44"/>
      <c r="BZA110" s="44"/>
      <c r="BZB110" s="44"/>
      <c r="BZC110" s="44"/>
      <c r="BZD110" s="44"/>
      <c r="BZE110" s="44"/>
      <c r="BZF110" s="44"/>
      <c r="BZG110" s="44"/>
      <c r="BZH110" s="44"/>
      <c r="BZI110" s="44"/>
      <c r="BZJ110" s="44"/>
      <c r="BZK110" s="44"/>
      <c r="BZL110" s="44"/>
      <c r="BZM110" s="44"/>
      <c r="BZN110" s="44"/>
      <c r="BZO110" s="44"/>
      <c r="BZP110" s="44"/>
      <c r="BZQ110" s="44"/>
      <c r="BZR110" s="44"/>
      <c r="BZS110" s="44"/>
      <c r="BZT110" s="44"/>
      <c r="BZU110" s="44"/>
      <c r="BZV110" s="44"/>
      <c r="BZW110" s="44"/>
      <c r="BZX110" s="44"/>
      <c r="BZY110" s="44"/>
      <c r="BZZ110" s="44"/>
      <c r="CAA110" s="44"/>
      <c r="CAB110" s="44"/>
      <c r="CAC110" s="44"/>
      <c r="CAD110" s="44"/>
      <c r="CAE110" s="44"/>
      <c r="CAF110" s="44"/>
      <c r="CAG110" s="44"/>
      <c r="CAH110" s="44"/>
      <c r="CAI110" s="44"/>
      <c r="CAJ110" s="44"/>
      <c r="CAK110" s="44"/>
      <c r="CAL110" s="44"/>
      <c r="CAM110" s="44"/>
      <c r="CAN110" s="44"/>
      <c r="CAO110" s="44"/>
      <c r="CAP110" s="44"/>
      <c r="CAQ110" s="44"/>
      <c r="CAR110" s="44"/>
      <c r="CAS110" s="44"/>
      <c r="CAT110" s="44"/>
      <c r="CAU110" s="44"/>
      <c r="CAV110" s="44"/>
      <c r="CAW110" s="44"/>
      <c r="CAX110" s="44"/>
      <c r="CAY110" s="44"/>
      <c r="CAZ110" s="44"/>
      <c r="CBA110" s="44"/>
      <c r="CBB110" s="44"/>
      <c r="CBC110" s="44"/>
      <c r="CBD110" s="44"/>
      <c r="CBE110" s="44"/>
      <c r="CBF110" s="44"/>
      <c r="CBG110" s="44"/>
      <c r="CBH110" s="44"/>
      <c r="CBI110" s="44"/>
      <c r="CBJ110" s="44"/>
      <c r="CBK110" s="44"/>
      <c r="CBL110" s="44"/>
      <c r="CBM110" s="44"/>
      <c r="CBN110" s="44"/>
      <c r="CBO110" s="44"/>
      <c r="CBP110" s="44"/>
      <c r="CBQ110" s="44"/>
      <c r="CBR110" s="44"/>
      <c r="CBS110" s="44"/>
      <c r="CBT110" s="44"/>
      <c r="CBU110" s="44"/>
      <c r="CBV110" s="44"/>
      <c r="CBW110" s="44"/>
      <c r="CBX110" s="44"/>
      <c r="CBY110" s="44"/>
      <c r="CBZ110" s="44"/>
      <c r="CCA110" s="44"/>
      <c r="CCB110" s="44"/>
      <c r="CCC110" s="44"/>
      <c r="CCD110" s="44"/>
      <c r="CCE110" s="44"/>
      <c r="CCF110" s="44"/>
      <c r="CCG110" s="44"/>
      <c r="CCH110" s="44"/>
      <c r="CCI110" s="44"/>
      <c r="CCJ110" s="44"/>
      <c r="CCK110" s="44"/>
      <c r="CCL110" s="44"/>
      <c r="CCM110" s="44"/>
      <c r="CCN110" s="44"/>
      <c r="CCO110" s="44"/>
      <c r="CCP110" s="44"/>
      <c r="CCQ110" s="44"/>
      <c r="CCR110" s="44"/>
      <c r="CCS110" s="44"/>
      <c r="CCT110" s="44"/>
      <c r="CCU110" s="44"/>
      <c r="CCV110" s="44"/>
      <c r="CCW110" s="44"/>
      <c r="CCX110" s="44"/>
      <c r="CCY110" s="44"/>
      <c r="CCZ110" s="44"/>
      <c r="CDA110" s="44"/>
      <c r="CDB110" s="44"/>
      <c r="CDC110" s="44"/>
      <c r="CDD110" s="44"/>
      <c r="CDE110" s="44"/>
      <c r="CDF110" s="44"/>
      <c r="CDG110" s="44"/>
      <c r="CDH110" s="44"/>
      <c r="CDI110" s="44"/>
      <c r="CDJ110" s="44"/>
      <c r="CDK110" s="44"/>
      <c r="CDL110" s="44"/>
      <c r="CDM110" s="44"/>
      <c r="CDN110" s="44"/>
      <c r="CDO110" s="44"/>
      <c r="CDP110" s="44"/>
      <c r="CDQ110" s="44"/>
      <c r="CDR110" s="44"/>
      <c r="CDS110" s="44"/>
      <c r="CDT110" s="44"/>
      <c r="CDU110" s="44"/>
      <c r="CDV110" s="44"/>
      <c r="CDW110" s="44"/>
      <c r="CDX110" s="44"/>
      <c r="CDY110" s="44"/>
      <c r="CDZ110" s="44"/>
      <c r="CEA110" s="44"/>
      <c r="CEB110" s="44"/>
      <c r="CEC110" s="44"/>
      <c r="CED110" s="44"/>
      <c r="CEE110" s="44"/>
      <c r="CEF110" s="44"/>
      <c r="CEG110" s="44"/>
      <c r="CEH110" s="44"/>
      <c r="CEI110" s="44"/>
      <c r="CEJ110" s="44"/>
      <c r="CEK110" s="44"/>
      <c r="CEL110" s="44"/>
      <c r="CEM110" s="44"/>
      <c r="CEN110" s="44"/>
      <c r="CEO110" s="44"/>
      <c r="CEP110" s="44"/>
      <c r="CEQ110" s="44"/>
      <c r="CER110" s="44"/>
      <c r="CES110" s="44"/>
      <c r="CET110" s="44"/>
      <c r="CEU110" s="44"/>
      <c r="CEV110" s="44"/>
      <c r="CEW110" s="44"/>
      <c r="CEX110" s="44"/>
      <c r="CEY110" s="44"/>
      <c r="CEZ110" s="44"/>
      <c r="CFA110" s="44"/>
      <c r="CFB110" s="44"/>
      <c r="CFC110" s="44"/>
      <c r="CFD110" s="44"/>
      <c r="CFE110" s="44"/>
      <c r="CFF110" s="44"/>
      <c r="CFG110" s="44"/>
      <c r="CFH110" s="44"/>
      <c r="CFI110" s="44"/>
      <c r="CFJ110" s="44"/>
      <c r="CFK110" s="44"/>
      <c r="CFL110" s="44"/>
      <c r="CFM110" s="44"/>
      <c r="CFN110" s="44"/>
      <c r="CFO110" s="44"/>
      <c r="CFP110" s="44"/>
      <c r="CFQ110" s="44"/>
      <c r="CFR110" s="44"/>
      <c r="CFS110" s="44"/>
      <c r="CFT110" s="44"/>
      <c r="CFU110" s="44"/>
      <c r="CFV110" s="44"/>
      <c r="CFW110" s="44"/>
      <c r="CFX110" s="44"/>
      <c r="CFY110" s="44"/>
      <c r="CFZ110" s="44"/>
      <c r="CGA110" s="44"/>
      <c r="CGB110" s="44"/>
      <c r="CGC110" s="44"/>
      <c r="CGD110" s="44"/>
      <c r="CGE110" s="44"/>
      <c r="CGF110" s="44"/>
      <c r="CGG110" s="44"/>
      <c r="CGH110" s="44"/>
      <c r="CGI110" s="44"/>
      <c r="CGJ110" s="44"/>
      <c r="CGK110" s="44"/>
      <c r="CGL110" s="44"/>
      <c r="CGM110" s="44"/>
      <c r="CGN110" s="44"/>
      <c r="CGO110" s="44"/>
      <c r="CGP110" s="44"/>
      <c r="CGQ110" s="44"/>
      <c r="CGR110" s="44"/>
      <c r="CGS110" s="44"/>
      <c r="CGT110" s="44"/>
      <c r="CGU110" s="44"/>
      <c r="CGV110" s="44"/>
      <c r="CGW110" s="44"/>
      <c r="CGX110" s="44"/>
      <c r="CGY110" s="44"/>
      <c r="CGZ110" s="44"/>
      <c r="CHA110" s="44"/>
      <c r="CHB110" s="44"/>
      <c r="CHC110" s="44"/>
      <c r="CHD110" s="44"/>
      <c r="CHE110" s="44"/>
      <c r="CHF110" s="44"/>
      <c r="CHG110" s="44"/>
      <c r="CHH110" s="44"/>
      <c r="CHI110" s="44"/>
      <c r="CHJ110" s="44"/>
      <c r="CHK110" s="44"/>
      <c r="CHL110" s="44"/>
      <c r="CHM110" s="44"/>
      <c r="CHN110" s="44"/>
      <c r="CHO110" s="44"/>
      <c r="CHP110" s="44"/>
      <c r="CHQ110" s="44"/>
      <c r="CHR110" s="44"/>
      <c r="CHS110" s="44"/>
      <c r="CHT110" s="44"/>
      <c r="CHU110" s="44"/>
      <c r="CHV110" s="44"/>
      <c r="CHW110" s="44"/>
      <c r="CHX110" s="44"/>
      <c r="CHY110" s="44"/>
      <c r="CHZ110" s="44"/>
      <c r="CIA110" s="44"/>
      <c r="CIB110" s="44"/>
      <c r="CIC110" s="44"/>
      <c r="CID110" s="44"/>
      <c r="CIE110" s="44"/>
      <c r="CIF110" s="44"/>
      <c r="CIG110" s="44"/>
      <c r="CIH110" s="44"/>
      <c r="CII110" s="44"/>
      <c r="CIJ110" s="44"/>
      <c r="CIK110" s="44"/>
      <c r="CIL110" s="44"/>
      <c r="CIM110" s="44"/>
      <c r="CIN110" s="44"/>
      <c r="CIO110" s="44"/>
      <c r="CIP110" s="44"/>
      <c r="CIQ110" s="44"/>
      <c r="CIR110" s="44"/>
      <c r="CIS110" s="44"/>
      <c r="CIT110" s="44"/>
      <c r="CIU110" s="44"/>
      <c r="CIV110" s="44"/>
      <c r="CIW110" s="44"/>
      <c r="CIX110" s="44"/>
      <c r="CIY110" s="44"/>
      <c r="CIZ110" s="44"/>
      <c r="CJA110" s="44"/>
      <c r="CJB110" s="44"/>
      <c r="CJC110" s="44"/>
      <c r="CJD110" s="44"/>
      <c r="CJE110" s="44"/>
      <c r="CJF110" s="44"/>
      <c r="CJG110" s="44"/>
      <c r="CJH110" s="44"/>
      <c r="CJI110" s="44"/>
      <c r="CJJ110" s="44"/>
      <c r="CJK110" s="44"/>
      <c r="CJL110" s="44"/>
      <c r="CJM110" s="44"/>
      <c r="CJN110" s="44"/>
      <c r="CJO110" s="44"/>
      <c r="CJP110" s="44"/>
      <c r="CJQ110" s="44"/>
      <c r="CJR110" s="44"/>
      <c r="CJS110" s="44"/>
      <c r="CJT110" s="44"/>
      <c r="CJU110" s="44"/>
      <c r="CJV110" s="44"/>
      <c r="CJW110" s="44"/>
      <c r="CJX110" s="44"/>
      <c r="CJY110" s="44"/>
      <c r="CJZ110" s="44"/>
      <c r="CKA110" s="44"/>
      <c r="CKB110" s="44"/>
      <c r="CKC110" s="44"/>
      <c r="CKD110" s="44"/>
      <c r="CKE110" s="44"/>
      <c r="CKF110" s="44"/>
      <c r="CKG110" s="44"/>
      <c r="CKH110" s="44"/>
      <c r="CKI110" s="44"/>
      <c r="CKJ110" s="44"/>
      <c r="CKK110" s="44"/>
      <c r="CKL110" s="44"/>
      <c r="CKM110" s="44"/>
      <c r="CKN110" s="44"/>
      <c r="CKO110" s="44"/>
      <c r="CKP110" s="44"/>
      <c r="CKQ110" s="44"/>
      <c r="CKR110" s="44"/>
      <c r="CKS110" s="44"/>
      <c r="CKT110" s="44"/>
      <c r="CKU110" s="44"/>
      <c r="CKV110" s="44"/>
      <c r="CKW110" s="44"/>
      <c r="CKX110" s="44"/>
      <c r="CKY110" s="44"/>
      <c r="CKZ110" s="44"/>
      <c r="CLA110" s="44"/>
      <c r="CLB110" s="44"/>
      <c r="CLC110" s="44"/>
      <c r="CLD110" s="44"/>
      <c r="CLE110" s="44"/>
      <c r="CLF110" s="44"/>
      <c r="CLG110" s="44"/>
      <c r="CLH110" s="44"/>
      <c r="CLI110" s="44"/>
      <c r="CLJ110" s="44"/>
      <c r="CLK110" s="44"/>
      <c r="CLL110" s="44"/>
      <c r="CLM110" s="44"/>
      <c r="CLN110" s="44"/>
      <c r="CLO110" s="44"/>
      <c r="CLP110" s="44"/>
      <c r="CLQ110" s="44"/>
      <c r="CLR110" s="44"/>
      <c r="CLS110" s="44"/>
      <c r="CLT110" s="44"/>
      <c r="CLU110" s="44"/>
      <c r="CLV110" s="44"/>
      <c r="CLW110" s="44"/>
      <c r="CLX110" s="44"/>
      <c r="CLY110" s="44"/>
      <c r="CLZ110" s="44"/>
      <c r="CMA110" s="44"/>
      <c r="CMB110" s="44"/>
      <c r="CMC110" s="44"/>
      <c r="CMD110" s="44"/>
      <c r="CME110" s="44"/>
      <c r="CMF110" s="44"/>
      <c r="CMG110" s="44"/>
      <c r="CMH110" s="44"/>
      <c r="CMI110" s="44"/>
      <c r="CMJ110" s="44"/>
      <c r="CMK110" s="44"/>
      <c r="CML110" s="44"/>
      <c r="CMM110" s="44"/>
      <c r="CMN110" s="44"/>
      <c r="CMO110" s="44"/>
      <c r="CMP110" s="44"/>
      <c r="CMQ110" s="44"/>
      <c r="CMR110" s="44"/>
      <c r="CMS110" s="44"/>
      <c r="CMT110" s="44"/>
      <c r="CMU110" s="44"/>
      <c r="CMV110" s="44"/>
      <c r="CMW110" s="44"/>
      <c r="CMX110" s="44"/>
      <c r="CMY110" s="44"/>
      <c r="CMZ110" s="44"/>
      <c r="CNA110" s="44"/>
      <c r="CNB110" s="44"/>
      <c r="CNC110" s="44"/>
      <c r="CND110" s="44"/>
      <c r="CNE110" s="44"/>
      <c r="CNF110" s="44"/>
      <c r="CNG110" s="44"/>
      <c r="CNH110" s="44"/>
      <c r="CNI110" s="44"/>
      <c r="CNJ110" s="44"/>
      <c r="CNK110" s="44"/>
      <c r="CNL110" s="44"/>
      <c r="CNM110" s="44"/>
      <c r="CNN110" s="44"/>
      <c r="CNO110" s="44"/>
      <c r="CNP110" s="44"/>
      <c r="CNQ110" s="44"/>
      <c r="CNR110" s="44"/>
      <c r="CNS110" s="44"/>
      <c r="CNT110" s="44"/>
      <c r="CNU110" s="44"/>
      <c r="CNV110" s="44"/>
      <c r="CNW110" s="44"/>
      <c r="CNX110" s="44"/>
      <c r="CNY110" s="44"/>
      <c r="CNZ110" s="44"/>
      <c r="COA110" s="44"/>
      <c r="COB110" s="44"/>
      <c r="COC110" s="44"/>
      <c r="COD110" s="44"/>
      <c r="COE110" s="44"/>
      <c r="COF110" s="44"/>
      <c r="COG110" s="44"/>
      <c r="COH110" s="44"/>
      <c r="COI110" s="44"/>
      <c r="COJ110" s="44"/>
      <c r="COK110" s="44"/>
      <c r="COL110" s="44"/>
      <c r="COM110" s="44"/>
      <c r="CON110" s="44"/>
      <c r="COO110" s="44"/>
      <c r="COP110" s="44"/>
      <c r="COQ110" s="44"/>
      <c r="COR110" s="44"/>
      <c r="COS110" s="44"/>
      <c r="COT110" s="44"/>
      <c r="COU110" s="44"/>
      <c r="COV110" s="44"/>
      <c r="COW110" s="44"/>
      <c r="COX110" s="44"/>
      <c r="COY110" s="44"/>
      <c r="COZ110" s="44"/>
      <c r="CPA110" s="44"/>
      <c r="CPB110" s="44"/>
      <c r="CPC110" s="44"/>
      <c r="CPD110" s="44"/>
      <c r="CPE110" s="44"/>
      <c r="CPF110" s="44"/>
      <c r="CPG110" s="44"/>
      <c r="CPH110" s="44"/>
      <c r="CPI110" s="44"/>
      <c r="CPJ110" s="44"/>
      <c r="CPK110" s="44"/>
      <c r="CPL110" s="44"/>
      <c r="CPM110" s="44"/>
      <c r="CPN110" s="44"/>
      <c r="CPO110" s="44"/>
      <c r="CPP110" s="44"/>
      <c r="CPQ110" s="44"/>
      <c r="CPR110" s="44"/>
      <c r="CPS110" s="44"/>
      <c r="CPT110" s="44"/>
      <c r="CPU110" s="44"/>
      <c r="CPV110" s="44"/>
      <c r="CPW110" s="44"/>
      <c r="CPX110" s="44"/>
      <c r="CPY110" s="44"/>
      <c r="CPZ110" s="44"/>
      <c r="CQA110" s="44"/>
      <c r="CQB110" s="44"/>
      <c r="CQC110" s="44"/>
      <c r="CQD110" s="44"/>
      <c r="CQE110" s="44"/>
      <c r="CQF110" s="44"/>
      <c r="CQG110" s="44"/>
      <c r="CQH110" s="44"/>
      <c r="CQI110" s="44"/>
      <c r="CQJ110" s="44"/>
      <c r="CQK110" s="44"/>
      <c r="CQL110" s="44"/>
      <c r="CQM110" s="44"/>
      <c r="CQN110" s="44"/>
      <c r="CQO110" s="44"/>
      <c r="CQP110" s="44"/>
      <c r="CQQ110" s="44"/>
      <c r="CQR110" s="44"/>
      <c r="CQS110" s="44"/>
      <c r="CQT110" s="44"/>
      <c r="CQU110" s="44"/>
      <c r="CQV110" s="44"/>
      <c r="CQW110" s="44"/>
      <c r="CQX110" s="44"/>
      <c r="CQY110" s="44"/>
      <c r="CQZ110" s="44"/>
      <c r="CRA110" s="44"/>
      <c r="CRB110" s="44"/>
      <c r="CRC110" s="44"/>
      <c r="CRD110" s="44"/>
      <c r="CRE110" s="44"/>
      <c r="CRF110" s="44"/>
      <c r="CRG110" s="44"/>
      <c r="CRH110" s="44"/>
      <c r="CRI110" s="44"/>
    </row>
    <row r="111" spans="1:2505" ht="18" customHeight="1" x14ac:dyDescent="0.25">
      <c r="B111" s="335"/>
      <c r="C111" s="57" t="s">
        <v>16</v>
      </c>
      <c r="D111" s="80">
        <v>0</v>
      </c>
      <c r="E111" s="80">
        <v>0</v>
      </c>
      <c r="F111" s="13"/>
      <c r="G111" s="335"/>
      <c r="H111" s="57" t="s">
        <v>16</v>
      </c>
      <c r="I111" s="75">
        <v>1.0759799999999999</v>
      </c>
      <c r="J111" s="75">
        <f t="shared" si="27"/>
        <v>1.0759799999999999</v>
      </c>
      <c r="K111" s="75">
        <f t="shared" si="11"/>
        <v>1.0759799999999999</v>
      </c>
      <c r="L111" s="24"/>
      <c r="M111" s="75">
        <v>1.0042479999748937</v>
      </c>
      <c r="N111" s="71">
        <f t="shared" si="22"/>
        <v>1.0042479999748937</v>
      </c>
      <c r="O111" s="71">
        <f t="shared" si="23"/>
        <v>1.0042479999748937</v>
      </c>
      <c r="P111" s="31">
        <f>3*ROUNDUP(O111*(1+K111)/3,0)</f>
        <v>3</v>
      </c>
      <c r="Q111" s="31" t="e">
        <f>3*ROUNDUP(P111*(1+#REF!)/3,0)</f>
        <v>#REF!</v>
      </c>
      <c r="R111" s="31" t="e">
        <f>3*ROUNDUP(Q111*(1+#REF!)/3,0)</f>
        <v>#REF!</v>
      </c>
      <c r="U111">
        <f t="shared" si="25"/>
        <v>0</v>
      </c>
      <c r="V111">
        <f t="shared" si="26"/>
        <v>0</v>
      </c>
    </row>
    <row r="112" spans="1:2505" ht="18" customHeight="1" x14ac:dyDescent="0.25">
      <c r="B112" s="322" t="s">
        <v>71</v>
      </c>
      <c r="C112" s="57" t="s">
        <v>14</v>
      </c>
      <c r="D112" s="80">
        <v>2</v>
      </c>
      <c r="E112" s="80">
        <v>2</v>
      </c>
      <c r="F112" s="13"/>
      <c r="G112" s="322" t="s">
        <v>71</v>
      </c>
      <c r="H112" s="57" t="s">
        <v>14</v>
      </c>
      <c r="I112" s="75">
        <v>25.46486000000359</v>
      </c>
      <c r="J112" s="75">
        <f t="shared" si="27"/>
        <v>27.46486000000359</v>
      </c>
      <c r="K112" s="75">
        <f t="shared" si="11"/>
        <v>29.46486000000359</v>
      </c>
      <c r="L112" s="24"/>
      <c r="M112" s="75">
        <v>24.281281999422557</v>
      </c>
      <c r="N112" s="71">
        <f t="shared" si="22"/>
        <v>26.188324252898063</v>
      </c>
      <c r="O112" s="71">
        <f t="shared" si="23"/>
        <v>28.095366506373566</v>
      </c>
      <c r="P112" s="31">
        <f>3*ROUNDUP(O112*(1+K112)/3,0)</f>
        <v>858</v>
      </c>
      <c r="Q112" s="31" t="e">
        <f>3*ROUNDUP(P112*(1+#REF!)/3,0)</f>
        <v>#REF!</v>
      </c>
      <c r="R112" s="31" t="e">
        <f>3*ROUNDUP(Q112*(1+#REF!)/3,0)</f>
        <v>#REF!</v>
      </c>
      <c r="U112">
        <f t="shared" si="25"/>
        <v>7.8539603202205654E-2</v>
      </c>
      <c r="V112">
        <f t="shared" si="26"/>
        <v>7.2820323861098712E-2</v>
      </c>
    </row>
    <row r="113" spans="1:22" ht="18" customHeight="1" x14ac:dyDescent="0.25">
      <c r="A113" s="13"/>
      <c r="B113" s="322"/>
      <c r="C113" s="57" t="s">
        <v>16</v>
      </c>
      <c r="D113" s="80">
        <v>0</v>
      </c>
      <c r="E113" s="80">
        <v>0</v>
      </c>
      <c r="F113" s="13"/>
      <c r="G113" s="322"/>
      <c r="H113" s="57" t="s">
        <v>16</v>
      </c>
      <c r="I113" s="75">
        <v>0</v>
      </c>
      <c r="J113" s="75">
        <f>+I113+D113</f>
        <v>0</v>
      </c>
      <c r="K113" s="75">
        <f t="shared" si="11"/>
        <v>0</v>
      </c>
      <c r="L113" s="24"/>
      <c r="M113" s="75">
        <v>0</v>
      </c>
      <c r="N113" s="78">
        <v>0</v>
      </c>
      <c r="O113" s="78">
        <v>0</v>
      </c>
      <c r="P113" s="31">
        <f>3*ROUNDUP(O113*(1+K113)/3,0)</f>
        <v>0</v>
      </c>
      <c r="Q113" s="31" t="e">
        <f>3*ROUNDUP(P113*(1+#REF!)/3,0)</f>
        <v>#REF!</v>
      </c>
      <c r="R113" s="31" t="e">
        <f>3*ROUNDUP(Q113*(1+#REF!)/3,0)</f>
        <v>#REF!</v>
      </c>
      <c r="U113">
        <v>0</v>
      </c>
      <c r="V113">
        <v>0</v>
      </c>
    </row>
    <row r="114" spans="1:22" ht="18" customHeight="1" x14ac:dyDescent="0.25">
      <c r="A114" s="13"/>
      <c r="B114"/>
      <c r="C114"/>
      <c r="D114"/>
      <c r="E114"/>
      <c r="F114" s="13"/>
      <c r="G114"/>
      <c r="H114"/>
      <c r="I114"/>
      <c r="J114"/>
      <c r="K114"/>
      <c r="L114"/>
      <c r="M114"/>
      <c r="N114"/>
      <c r="O114"/>
      <c r="P114" s="31">
        <f>3*ROUNDUP(O114*(1+K114)/3,0)</f>
        <v>0</v>
      </c>
      <c r="Q114" s="31" t="e">
        <f>3*ROUNDUP(P114*(1+#REF!)/3,0)</f>
        <v>#REF!</v>
      </c>
      <c r="R114" s="31" t="e">
        <f>3*ROUNDUP(Q114*(1+#REF!)/3,0)</f>
        <v>#REF!</v>
      </c>
    </row>
  </sheetData>
  <mergeCells count="114">
    <mergeCell ref="G93:G94"/>
    <mergeCell ref="G106:G107"/>
    <mergeCell ref="G108:G109"/>
    <mergeCell ref="G110:G111"/>
    <mergeCell ref="G112:G113"/>
    <mergeCell ref="G95:H95"/>
    <mergeCell ref="G96:G97"/>
    <mergeCell ref="G98:G99"/>
    <mergeCell ref="G100:G101"/>
    <mergeCell ref="G102:G103"/>
    <mergeCell ref="G104:G105"/>
    <mergeCell ref="B104:B105"/>
    <mergeCell ref="B106:B107"/>
    <mergeCell ref="B108:B109"/>
    <mergeCell ref="B110:B111"/>
    <mergeCell ref="B112:B113"/>
    <mergeCell ref="B76:C76"/>
    <mergeCell ref="B77:B78"/>
    <mergeCell ref="B81:B82"/>
    <mergeCell ref="B83:B84"/>
    <mergeCell ref="B87:B88"/>
    <mergeCell ref="B79:B80"/>
    <mergeCell ref="B85:B86"/>
    <mergeCell ref="B93:B94"/>
    <mergeCell ref="B95:C95"/>
    <mergeCell ref="B96:B97"/>
    <mergeCell ref="B98:B99"/>
    <mergeCell ref="B100:B101"/>
    <mergeCell ref="B102:B103"/>
    <mergeCell ref="B74:B75"/>
    <mergeCell ref="G74:G75"/>
    <mergeCell ref="G91:G92"/>
    <mergeCell ref="B91:B92"/>
    <mergeCell ref="B89:B90"/>
    <mergeCell ref="B68:B69"/>
    <mergeCell ref="G68:G69"/>
    <mergeCell ref="B70:B71"/>
    <mergeCell ref="G70:G71"/>
    <mergeCell ref="B72:B73"/>
    <mergeCell ref="G72:G73"/>
    <mergeCell ref="G76:H76"/>
    <mergeCell ref="G77:G78"/>
    <mergeCell ref="G79:G80"/>
    <mergeCell ref="G81:G82"/>
    <mergeCell ref="G83:G84"/>
    <mergeCell ref="G85:G86"/>
    <mergeCell ref="G87:G88"/>
    <mergeCell ref="G89:G90"/>
    <mergeCell ref="B62:B63"/>
    <mergeCell ref="G62:G63"/>
    <mergeCell ref="B64:B65"/>
    <mergeCell ref="G64:G65"/>
    <mergeCell ref="B66:B67"/>
    <mergeCell ref="G66:G67"/>
    <mergeCell ref="G56:G57"/>
    <mergeCell ref="B56:B57"/>
    <mergeCell ref="B58:B59"/>
    <mergeCell ref="G58:G59"/>
    <mergeCell ref="B60:B61"/>
    <mergeCell ref="G60:G61"/>
    <mergeCell ref="G50:G51"/>
    <mergeCell ref="B50:B51"/>
    <mergeCell ref="B52:B53"/>
    <mergeCell ref="G52:G53"/>
    <mergeCell ref="B54:B55"/>
    <mergeCell ref="G54:G55"/>
    <mergeCell ref="G46:G47"/>
    <mergeCell ref="B46:B47"/>
    <mergeCell ref="G48:G49"/>
    <mergeCell ref="B48:B49"/>
    <mergeCell ref="G42:G43"/>
    <mergeCell ref="B42:B43"/>
    <mergeCell ref="G44:G45"/>
    <mergeCell ref="B44:B45"/>
    <mergeCell ref="G38:G39"/>
    <mergeCell ref="B38:B39"/>
    <mergeCell ref="G40:G41"/>
    <mergeCell ref="B40:B41"/>
    <mergeCell ref="G34:G35"/>
    <mergeCell ref="B34:B35"/>
    <mergeCell ref="G36:G37"/>
    <mergeCell ref="B36:B37"/>
    <mergeCell ref="G30:G31"/>
    <mergeCell ref="B30:B31"/>
    <mergeCell ref="G32:G33"/>
    <mergeCell ref="B32:B33"/>
    <mergeCell ref="G26:G27"/>
    <mergeCell ref="B26:B27"/>
    <mergeCell ref="G28:G29"/>
    <mergeCell ref="B28:B29"/>
    <mergeCell ref="G22:G23"/>
    <mergeCell ref="B22:B23"/>
    <mergeCell ref="G24:G25"/>
    <mergeCell ref="B24:B25"/>
    <mergeCell ref="G20:G21"/>
    <mergeCell ref="B20:B21"/>
    <mergeCell ref="G12:G13"/>
    <mergeCell ref="B12:B13"/>
    <mergeCell ref="G14:G15"/>
    <mergeCell ref="B14:B15"/>
    <mergeCell ref="G7:H7"/>
    <mergeCell ref="B7:C7"/>
    <mergeCell ref="G8:G9"/>
    <mergeCell ref="B8:B9"/>
    <mergeCell ref="A1:F2"/>
    <mergeCell ref="D6:E6"/>
    <mergeCell ref="I6:K6"/>
    <mergeCell ref="M6:R6"/>
    <mergeCell ref="G10:G11"/>
    <mergeCell ref="B10:B11"/>
    <mergeCell ref="B16:B17"/>
    <mergeCell ref="G16:G17"/>
    <mergeCell ref="G18:G19"/>
    <mergeCell ref="B18:B19"/>
  </mergeCells>
  <pageMargins left="0.7" right="0.7" top="0.75" bottom="0.75" header="0.3" footer="0.3"/>
  <pageSetup orientation="portrait" horizontalDpi="4294967293"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P145"/>
  <sheetViews>
    <sheetView workbookViewId="0">
      <pane xSplit="9" ySplit="2" topLeftCell="M100" activePane="bottomRight" state="frozen"/>
      <selection activeCell="AT1" sqref="A1:XFD1048576"/>
      <selection pane="topRight" activeCell="AT1" sqref="A1:XFD1048576"/>
      <selection pane="bottomLeft" activeCell="AT1" sqref="A1:XFD1048576"/>
      <selection pane="bottomRight" activeCell="AT1" sqref="A1:XFD1048576"/>
    </sheetView>
  </sheetViews>
  <sheetFormatPr defaultRowHeight="18" customHeight="1" x14ac:dyDescent="0.25"/>
  <cols>
    <col min="2" max="2" width="18.5703125" customWidth="1"/>
    <col min="3" max="4" width="10.140625" customWidth="1"/>
    <col min="5" max="5" width="22" customWidth="1"/>
    <col min="6" max="6" width="7.28515625" customWidth="1"/>
    <col min="7" max="7" width="43.85546875" customWidth="1"/>
    <col min="8" max="8" width="9.42578125" customWidth="1"/>
    <col min="9" max="9" width="32.7109375" customWidth="1"/>
    <col min="10" max="11" width="14.7109375" style="7" bestFit="1" customWidth="1"/>
    <col min="12" max="13" width="12.5703125" style="7" bestFit="1" customWidth="1"/>
    <col min="14" max="17" width="13.7109375" style="7" bestFit="1" customWidth="1"/>
    <col min="18" max="18" width="14.7109375" style="7" bestFit="1" customWidth="1"/>
    <col min="19" max="19" width="5.7109375" style="7" customWidth="1"/>
    <col min="20" max="22" width="6.5703125" style="7" customWidth="1"/>
    <col min="23" max="23" width="14.7109375" style="7" customWidth="1"/>
    <col min="24" max="25" width="13.7109375" style="7" customWidth="1"/>
    <col min="26" max="27" width="13.7109375" style="7" bestFit="1" customWidth="1"/>
    <col min="28" max="29" width="11" style="7" bestFit="1" customWidth="1"/>
    <col min="30" max="30" width="10" style="7" bestFit="1" customWidth="1"/>
    <col min="31" max="33" width="11" style="7" bestFit="1" customWidth="1"/>
    <col min="34" max="34" width="13.7109375" style="7" bestFit="1" customWidth="1"/>
    <col min="35" max="35" width="5" customWidth="1"/>
    <col min="36" max="38" width="6.5703125" style="7" customWidth="1"/>
    <col min="39" max="39" width="14.7109375" style="7" customWidth="1"/>
    <col min="40" max="41" width="13.7109375" style="7" customWidth="1"/>
    <col min="42" max="42" width="11.5703125" bestFit="1" customWidth="1"/>
  </cols>
  <sheetData>
    <row r="1" spans="1:42" ht="18" customHeight="1" x14ac:dyDescent="0.25">
      <c r="A1" t="s">
        <v>268</v>
      </c>
    </row>
    <row r="2" spans="1:42" ht="18" customHeight="1" x14ac:dyDescent="0.25">
      <c r="A2" s="147" t="s">
        <v>176</v>
      </c>
      <c r="B2" s="147" t="s">
        <v>177</v>
      </c>
      <c r="C2" s="147" t="s">
        <v>269</v>
      </c>
      <c r="D2" s="147" t="s">
        <v>270</v>
      </c>
      <c r="E2" s="147" t="s">
        <v>271</v>
      </c>
      <c r="F2" s="147" t="s">
        <v>272</v>
      </c>
      <c r="G2" s="1" t="s">
        <v>6</v>
      </c>
      <c r="H2" s="147" t="s">
        <v>273</v>
      </c>
      <c r="I2" s="147" t="s">
        <v>274</v>
      </c>
      <c r="J2" s="4" t="s">
        <v>111</v>
      </c>
      <c r="K2" s="4" t="s">
        <v>113</v>
      </c>
      <c r="L2" s="4" t="s">
        <v>123</v>
      </c>
      <c r="M2" s="4" t="s">
        <v>116</v>
      </c>
      <c r="N2" s="4" t="s">
        <v>117</v>
      </c>
      <c r="O2" s="4" t="s">
        <v>118</v>
      </c>
      <c r="P2" s="4" t="s">
        <v>115</v>
      </c>
      <c r="Q2" s="4" t="s">
        <v>125</v>
      </c>
      <c r="R2" s="4" t="s">
        <v>127</v>
      </c>
      <c r="S2" s="4"/>
      <c r="T2" s="4" t="s">
        <v>137</v>
      </c>
      <c r="U2" s="4" t="s">
        <v>138</v>
      </c>
      <c r="V2" s="4" t="s">
        <v>139</v>
      </c>
      <c r="W2" s="4" t="s">
        <v>137</v>
      </c>
      <c r="X2" s="4" t="s">
        <v>138</v>
      </c>
      <c r="Y2" s="4" t="s">
        <v>139</v>
      </c>
      <c r="Z2" s="4" t="s">
        <v>112</v>
      </c>
      <c r="AA2" s="4" t="s">
        <v>114</v>
      </c>
      <c r="AB2" s="4" t="s">
        <v>124</v>
      </c>
      <c r="AC2" s="4" t="s">
        <v>120</v>
      </c>
      <c r="AD2" s="4" t="s">
        <v>121</v>
      </c>
      <c r="AE2" s="4" t="s">
        <v>122</v>
      </c>
      <c r="AF2" s="4" t="s">
        <v>119</v>
      </c>
      <c r="AG2" s="4" t="s">
        <v>126</v>
      </c>
      <c r="AH2" s="4" t="s">
        <v>128</v>
      </c>
      <c r="AJ2" s="4" t="s">
        <v>137</v>
      </c>
      <c r="AK2" s="4" t="s">
        <v>138</v>
      </c>
      <c r="AL2" s="4" t="s">
        <v>139</v>
      </c>
      <c r="AM2" s="4" t="s">
        <v>137</v>
      </c>
      <c r="AN2" s="4" t="s">
        <v>138</v>
      </c>
      <c r="AO2" s="4" t="s">
        <v>139</v>
      </c>
    </row>
    <row r="3" spans="1:42" ht="18" customHeight="1" x14ac:dyDescent="0.25">
      <c r="A3" s="2" t="s">
        <v>9</v>
      </c>
      <c r="B3" s="2" t="s">
        <v>10</v>
      </c>
      <c r="C3" s="2" t="s">
        <v>11</v>
      </c>
      <c r="D3" s="2" t="s">
        <v>11</v>
      </c>
      <c r="E3" s="2" t="s">
        <v>12</v>
      </c>
      <c r="F3" s="2" t="s">
        <v>11</v>
      </c>
      <c r="G3" s="2" t="s">
        <v>12</v>
      </c>
      <c r="H3" s="2" t="s">
        <v>13</v>
      </c>
      <c r="I3" s="2" t="s">
        <v>14</v>
      </c>
      <c r="J3" s="5">
        <v>209158027.65000701</v>
      </c>
      <c r="K3" s="5">
        <v>209158027.65000701</v>
      </c>
      <c r="L3" s="5">
        <v>8366321.10600028</v>
      </c>
      <c r="M3" s="5">
        <v>550105.85226302198</v>
      </c>
      <c r="N3" s="5">
        <v>915387.34540386987</v>
      </c>
      <c r="O3" s="5">
        <v>0</v>
      </c>
      <c r="P3" s="5">
        <v>1465493.19766689</v>
      </c>
      <c r="Q3" s="5">
        <v>9966310.6673169918</v>
      </c>
      <c r="R3" s="5">
        <v>189359902.67902285</v>
      </c>
      <c r="S3" s="5"/>
      <c r="T3" s="5">
        <v>1</v>
      </c>
      <c r="U3" s="5">
        <v>0</v>
      </c>
      <c r="V3" s="5">
        <v>0</v>
      </c>
      <c r="W3" s="5">
        <f>+$R3*T3</f>
        <v>189359902.67902285</v>
      </c>
      <c r="X3" s="5">
        <f>+$R3*U3</f>
        <v>0</v>
      </c>
      <c r="Y3" s="5">
        <f>+$R3*V3</f>
        <v>0</v>
      </c>
      <c r="Z3" s="5">
        <v>10980852.820000099</v>
      </c>
      <c r="AA3" s="5">
        <v>10980852.820000099</v>
      </c>
      <c r="AB3" s="5">
        <v>439234.11280000396</v>
      </c>
      <c r="AC3" s="5">
        <v>28915.451609019503</v>
      </c>
      <c r="AD3" s="5">
        <v>48034.4838337572</v>
      </c>
      <c r="AE3" s="5">
        <v>0</v>
      </c>
      <c r="AF3" s="5">
        <v>76949.935442776798</v>
      </c>
      <c r="AG3" s="5">
        <v>523233.43858786597</v>
      </c>
      <c r="AH3" s="5">
        <v>9941435.3331694528</v>
      </c>
      <c r="AJ3" s="5">
        <v>1</v>
      </c>
      <c r="AK3" s="5">
        <v>0</v>
      </c>
      <c r="AL3" s="5">
        <v>0</v>
      </c>
      <c r="AM3" s="5">
        <f>+$AH3*AJ3</f>
        <v>9941435.3331694528</v>
      </c>
      <c r="AN3" s="5">
        <f>+$AH3*AK3</f>
        <v>0</v>
      </c>
      <c r="AO3" s="5">
        <f>+$AH3*AL3</f>
        <v>0</v>
      </c>
      <c r="AP3" s="11">
        <f t="shared" ref="AP3:AP34" si="0">SUM(AM3:AO3)</f>
        <v>9941435.3331694528</v>
      </c>
    </row>
    <row r="4" spans="1:42" ht="18" customHeight="1" x14ac:dyDescent="0.25">
      <c r="A4" s="2" t="s">
        <v>9</v>
      </c>
      <c r="B4" s="2" t="s">
        <v>10</v>
      </c>
      <c r="C4" s="2" t="s">
        <v>11</v>
      </c>
      <c r="D4" s="2" t="s">
        <v>11</v>
      </c>
      <c r="E4" s="2" t="s">
        <v>12</v>
      </c>
      <c r="F4" s="2" t="s">
        <v>11</v>
      </c>
      <c r="G4" s="2" t="s">
        <v>12</v>
      </c>
      <c r="H4" s="2" t="s">
        <v>15</v>
      </c>
      <c r="I4" s="2" t="s">
        <v>16</v>
      </c>
      <c r="J4" s="5">
        <v>233223174.23409951</v>
      </c>
      <c r="K4" s="5">
        <v>80892177.375412166</v>
      </c>
      <c r="L4" s="5">
        <v>3235687.0950164869</v>
      </c>
      <c r="M4" s="5">
        <v>3533685.8773997775</v>
      </c>
      <c r="N4" s="5">
        <v>42467.923610487102</v>
      </c>
      <c r="O4" s="5">
        <v>21714.085849999999</v>
      </c>
      <c r="P4" s="5">
        <v>3597867.8868602631</v>
      </c>
      <c r="Q4" s="5">
        <v>11319480.962611137</v>
      </c>
      <c r="R4" s="5">
        <v>215070138.28961164</v>
      </c>
      <c r="S4" s="5"/>
      <c r="T4" s="5">
        <v>1</v>
      </c>
      <c r="U4" s="5">
        <v>0</v>
      </c>
      <c r="V4" s="5">
        <v>0</v>
      </c>
      <c r="W4" s="5">
        <f t="shared" ref="W4:W65" si="1">+$R4*T4</f>
        <v>215070138.28961164</v>
      </c>
      <c r="X4" s="5">
        <f t="shared" ref="X4:X65" si="2">+$R4*U4</f>
        <v>0</v>
      </c>
      <c r="Y4" s="5">
        <f t="shared" ref="Y4:Y65" si="3">+$R4*V4</f>
        <v>0</v>
      </c>
      <c r="Z4" s="5">
        <v>10954223.052026952</v>
      </c>
      <c r="AA4" s="5">
        <v>4242268.9815846002</v>
      </c>
      <c r="AB4" s="5">
        <v>169690.75926338401</v>
      </c>
      <c r="AC4" s="5">
        <v>165491.57020159374</v>
      </c>
      <c r="AD4" s="5">
        <v>2235.4353880975309</v>
      </c>
      <c r="AE4" s="5">
        <v>959.82164399999999</v>
      </c>
      <c r="AF4" s="5">
        <v>168686.82723369196</v>
      </c>
      <c r="AG4" s="5">
        <v>530792.27327649377</v>
      </c>
      <c r="AH4" s="5">
        <v>10085053.192253383</v>
      </c>
      <c r="AJ4" s="5">
        <v>1</v>
      </c>
      <c r="AK4" s="5">
        <v>0</v>
      </c>
      <c r="AL4" s="5">
        <v>0</v>
      </c>
      <c r="AM4" s="5">
        <f t="shared" ref="AM4:AM65" si="4">+$AH4*AJ4</f>
        <v>10085053.192253383</v>
      </c>
      <c r="AN4" s="5">
        <f t="shared" ref="AN4:AN65" si="5">+$AH4*AK4</f>
        <v>0</v>
      </c>
      <c r="AO4" s="5">
        <f t="shared" ref="AO4:AO65" si="6">+$AH4*AL4</f>
        <v>0</v>
      </c>
      <c r="AP4" s="11">
        <f t="shared" si="0"/>
        <v>10085053.192253383</v>
      </c>
    </row>
    <row r="5" spans="1:42" ht="18" customHeight="1" x14ac:dyDescent="0.25">
      <c r="A5" s="2" t="s">
        <v>9</v>
      </c>
      <c r="B5" s="2" t="s">
        <v>10</v>
      </c>
      <c r="C5" s="2" t="s">
        <v>11</v>
      </c>
      <c r="D5" s="2" t="s">
        <v>11</v>
      </c>
      <c r="E5" s="2" t="s">
        <v>12</v>
      </c>
      <c r="F5" s="2" t="s">
        <v>17</v>
      </c>
      <c r="G5" s="2" t="s">
        <v>18</v>
      </c>
      <c r="H5" s="2" t="s">
        <v>13</v>
      </c>
      <c r="I5" s="2" t="s">
        <v>14</v>
      </c>
      <c r="J5" s="5">
        <v>1387913.43</v>
      </c>
      <c r="K5" s="5">
        <v>1387913.43</v>
      </c>
      <c r="L5" s="5">
        <v>55516.537199999999</v>
      </c>
      <c r="M5" s="5">
        <v>0</v>
      </c>
      <c r="N5" s="5">
        <v>0</v>
      </c>
      <c r="O5" s="5">
        <v>0</v>
      </c>
      <c r="P5" s="5">
        <v>0</v>
      </c>
      <c r="Q5" s="5">
        <v>66619.844639999996</v>
      </c>
      <c r="R5" s="5">
        <v>1265777.04816</v>
      </c>
      <c r="S5" s="5"/>
      <c r="T5" s="5">
        <v>1</v>
      </c>
      <c r="U5" s="5">
        <v>0</v>
      </c>
      <c r="V5" s="5">
        <v>0</v>
      </c>
      <c r="W5" s="5">
        <f t="shared" si="1"/>
        <v>1265777.04816</v>
      </c>
      <c r="X5" s="5">
        <f t="shared" si="2"/>
        <v>0</v>
      </c>
      <c r="Y5" s="5">
        <f t="shared" si="3"/>
        <v>0</v>
      </c>
      <c r="Z5" s="5">
        <v>72934.860000000088</v>
      </c>
      <c r="AA5" s="5">
        <v>72934.860000000088</v>
      </c>
      <c r="AB5" s="5">
        <v>2917.3944000000038</v>
      </c>
      <c r="AC5" s="5">
        <v>0</v>
      </c>
      <c r="AD5" s="5">
        <v>0</v>
      </c>
      <c r="AE5" s="5">
        <v>0</v>
      </c>
      <c r="AF5" s="5">
        <v>0</v>
      </c>
      <c r="AG5" s="5">
        <v>3500.8732800000048</v>
      </c>
      <c r="AH5" s="5">
        <v>66516.592320000098</v>
      </c>
      <c r="AJ5" s="5">
        <v>1</v>
      </c>
      <c r="AK5" s="5">
        <v>0</v>
      </c>
      <c r="AL5" s="5">
        <v>0</v>
      </c>
      <c r="AM5" s="5">
        <f t="shared" si="4"/>
        <v>66516.592320000098</v>
      </c>
      <c r="AN5" s="5">
        <f t="shared" si="5"/>
        <v>0</v>
      </c>
      <c r="AO5" s="5">
        <f t="shared" si="6"/>
        <v>0</v>
      </c>
      <c r="AP5" s="11">
        <f t="shared" si="0"/>
        <v>66516.592320000098</v>
      </c>
    </row>
    <row r="6" spans="1:42" ht="18" customHeight="1" x14ac:dyDescent="0.25">
      <c r="A6" s="2" t="s">
        <v>9</v>
      </c>
      <c r="B6" s="2" t="s">
        <v>10</v>
      </c>
      <c r="C6" s="2" t="s">
        <v>11</v>
      </c>
      <c r="D6" s="2" t="s">
        <v>11</v>
      </c>
      <c r="E6" s="2" t="s">
        <v>12</v>
      </c>
      <c r="F6" s="2" t="s">
        <v>17</v>
      </c>
      <c r="G6" s="2" t="s">
        <v>18</v>
      </c>
      <c r="H6" s="2" t="s">
        <v>15</v>
      </c>
      <c r="I6" s="2" t="s">
        <v>16</v>
      </c>
      <c r="J6" s="5">
        <v>275930.77162328002</v>
      </c>
      <c r="K6" s="5">
        <v>95695.9893897</v>
      </c>
      <c r="L6" s="5">
        <v>3827.8395755880001</v>
      </c>
      <c r="M6" s="5">
        <v>22264.259540477651</v>
      </c>
      <c r="N6" s="5">
        <v>0</v>
      </c>
      <c r="O6" s="5">
        <v>0</v>
      </c>
      <c r="P6" s="5">
        <v>22264.259540477651</v>
      </c>
      <c r="Q6" s="5">
        <v>12491.933625360716</v>
      </c>
      <c r="R6" s="5">
        <v>237346.73888185364</v>
      </c>
      <c r="S6" s="5"/>
      <c r="T6" s="5">
        <v>1</v>
      </c>
      <c r="U6" s="5">
        <v>0</v>
      </c>
      <c r="V6" s="5">
        <v>0</v>
      </c>
      <c r="W6" s="5">
        <f t="shared" si="1"/>
        <v>237346.73888185364</v>
      </c>
      <c r="X6" s="5">
        <f t="shared" si="2"/>
        <v>0</v>
      </c>
      <c r="Y6" s="5">
        <f t="shared" si="3"/>
        <v>0</v>
      </c>
      <c r="Z6" s="5">
        <v>13003.21056274</v>
      </c>
      <c r="AA6" s="5">
        <v>5036.3151484399996</v>
      </c>
      <c r="AB6" s="5">
        <v>201.4526059376</v>
      </c>
      <c r="AC6" s="5">
        <v>1048.3389174815582</v>
      </c>
      <c r="AD6" s="5">
        <v>0</v>
      </c>
      <c r="AE6" s="5">
        <v>0</v>
      </c>
      <c r="AF6" s="5">
        <v>1048.3389174815582</v>
      </c>
      <c r="AG6" s="5">
        <v>587.67095196604203</v>
      </c>
      <c r="AH6" s="5">
        <v>11165.748087354801</v>
      </c>
      <c r="AJ6" s="5">
        <v>1</v>
      </c>
      <c r="AK6" s="5">
        <v>0</v>
      </c>
      <c r="AL6" s="5">
        <v>0</v>
      </c>
      <c r="AM6" s="5">
        <f t="shared" si="4"/>
        <v>11165.748087354801</v>
      </c>
      <c r="AN6" s="5">
        <f t="shared" si="5"/>
        <v>0</v>
      </c>
      <c r="AO6" s="5">
        <f t="shared" si="6"/>
        <v>0</v>
      </c>
      <c r="AP6" s="11">
        <f t="shared" si="0"/>
        <v>11165.748087354801</v>
      </c>
    </row>
    <row r="7" spans="1:42" ht="18" customHeight="1" x14ac:dyDescent="0.25">
      <c r="A7" s="2" t="s">
        <v>9</v>
      </c>
      <c r="B7" s="2" t="s">
        <v>10</v>
      </c>
      <c r="C7" s="2" t="s">
        <v>19</v>
      </c>
      <c r="D7" s="2" t="s">
        <v>17</v>
      </c>
      <c r="E7" s="2" t="s">
        <v>20</v>
      </c>
      <c r="F7" s="2" t="s">
        <v>21</v>
      </c>
      <c r="G7" s="2" t="s">
        <v>20</v>
      </c>
      <c r="H7" s="2" t="s">
        <v>13</v>
      </c>
      <c r="I7" s="2" t="s">
        <v>14</v>
      </c>
      <c r="J7" s="5">
        <v>13220611.789999999</v>
      </c>
      <c r="K7" s="5">
        <v>13220611.789999999</v>
      </c>
      <c r="L7" s="5">
        <v>528824.47160000005</v>
      </c>
      <c r="M7" s="5">
        <v>0</v>
      </c>
      <c r="N7" s="5">
        <v>4661157.9511735402</v>
      </c>
      <c r="O7" s="5">
        <v>0</v>
      </c>
      <c r="P7" s="5">
        <v>4661157.9511735402</v>
      </c>
      <c r="Q7" s="5">
        <v>401531.468361323</v>
      </c>
      <c r="R7" s="5">
        <v>7629097.8988651372</v>
      </c>
      <c r="S7" s="5"/>
      <c r="T7" s="5">
        <v>1</v>
      </c>
      <c r="U7" s="5">
        <v>0</v>
      </c>
      <c r="V7" s="5">
        <v>0</v>
      </c>
      <c r="W7" s="5">
        <f t="shared" si="1"/>
        <v>7629097.8988651372</v>
      </c>
      <c r="X7" s="5">
        <f t="shared" si="2"/>
        <v>0</v>
      </c>
      <c r="Y7" s="5">
        <f t="shared" si="3"/>
        <v>0</v>
      </c>
      <c r="Z7" s="5">
        <v>408646.41000000102</v>
      </c>
      <c r="AA7" s="5">
        <v>408646.41000000102</v>
      </c>
      <c r="AB7" s="5">
        <v>16345.856400000041</v>
      </c>
      <c r="AC7" s="5">
        <v>0</v>
      </c>
      <c r="AD7" s="5">
        <v>464.22204213938403</v>
      </c>
      <c r="AE7" s="5">
        <v>0</v>
      </c>
      <c r="AF7" s="5">
        <v>464.22204213938403</v>
      </c>
      <c r="AG7" s="5">
        <v>19591.816577893078</v>
      </c>
      <c r="AH7" s="5">
        <v>372244.51497996849</v>
      </c>
      <c r="AJ7" s="5">
        <v>1</v>
      </c>
      <c r="AK7" s="5">
        <v>0</v>
      </c>
      <c r="AL7" s="5">
        <v>0</v>
      </c>
      <c r="AM7" s="5">
        <f t="shared" si="4"/>
        <v>372244.51497996849</v>
      </c>
      <c r="AN7" s="5">
        <f t="shared" si="5"/>
        <v>0</v>
      </c>
      <c r="AO7" s="5">
        <f t="shared" si="6"/>
        <v>0</v>
      </c>
      <c r="AP7" s="11">
        <f t="shared" si="0"/>
        <v>372244.51497996849</v>
      </c>
    </row>
    <row r="8" spans="1:42" ht="18" customHeight="1" x14ac:dyDescent="0.25">
      <c r="A8" s="2" t="s">
        <v>9</v>
      </c>
      <c r="B8" s="2" t="s">
        <v>10</v>
      </c>
      <c r="C8" s="2" t="s">
        <v>19</v>
      </c>
      <c r="D8" s="2" t="s">
        <v>17</v>
      </c>
      <c r="E8" s="2" t="s">
        <v>20</v>
      </c>
      <c r="F8" s="2" t="s">
        <v>21</v>
      </c>
      <c r="G8" s="2" t="s">
        <v>20</v>
      </c>
      <c r="H8" s="2" t="s">
        <v>15</v>
      </c>
      <c r="I8" s="2" t="s">
        <v>16</v>
      </c>
      <c r="J8" s="5">
        <v>48535890.0900001</v>
      </c>
      <c r="K8" s="5">
        <v>27221627.9300001</v>
      </c>
      <c r="L8" s="5">
        <v>1088865.1172000039</v>
      </c>
      <c r="M8" s="5">
        <v>627065.72795665893</v>
      </c>
      <c r="N8" s="5">
        <v>12991806.501317801</v>
      </c>
      <c r="O8" s="5">
        <v>19409098.9562448</v>
      </c>
      <c r="P8" s="5">
        <v>33027971.185519304</v>
      </c>
      <c r="Q8" s="5">
        <v>720952.6893640398</v>
      </c>
      <c r="R8" s="5">
        <v>13698101.097916758</v>
      </c>
      <c r="S8" s="5"/>
      <c r="T8" s="5">
        <v>1</v>
      </c>
      <c r="U8" s="5">
        <v>0</v>
      </c>
      <c r="V8" s="5">
        <v>0</v>
      </c>
      <c r="W8" s="5">
        <f t="shared" si="1"/>
        <v>13698101.097916758</v>
      </c>
      <c r="X8" s="5">
        <f t="shared" si="2"/>
        <v>0</v>
      </c>
      <c r="Y8" s="5">
        <f t="shared" si="3"/>
        <v>0</v>
      </c>
      <c r="Z8" s="5">
        <v>1759852.85</v>
      </c>
      <c r="AA8" s="5">
        <v>841193.36999999802</v>
      </c>
      <c r="AB8" s="5">
        <v>33647.734799999926</v>
      </c>
      <c r="AC8" s="5">
        <v>22745.1561331511</v>
      </c>
      <c r="AD8" s="5">
        <v>40.186385737439203</v>
      </c>
      <c r="AE8" s="5">
        <v>836626.79528991901</v>
      </c>
      <c r="AF8" s="5">
        <v>859412.13780880603</v>
      </c>
      <c r="AG8" s="5">
        <v>43339.648869559707</v>
      </c>
      <c r="AH8" s="5">
        <v>823453.32852163445</v>
      </c>
      <c r="AJ8" s="5">
        <v>1</v>
      </c>
      <c r="AK8" s="5">
        <v>0</v>
      </c>
      <c r="AL8" s="5">
        <v>0</v>
      </c>
      <c r="AM8" s="5">
        <f t="shared" si="4"/>
        <v>823453.32852163445</v>
      </c>
      <c r="AN8" s="5">
        <f t="shared" si="5"/>
        <v>0</v>
      </c>
      <c r="AO8" s="5">
        <f t="shared" si="6"/>
        <v>0</v>
      </c>
      <c r="AP8" s="11">
        <f t="shared" si="0"/>
        <v>823453.32852163445</v>
      </c>
    </row>
    <row r="9" spans="1:42" ht="18" customHeight="1" x14ac:dyDescent="0.25">
      <c r="A9" s="2" t="s">
        <v>9</v>
      </c>
      <c r="B9" s="2" t="s">
        <v>10</v>
      </c>
      <c r="C9" s="2" t="s">
        <v>22</v>
      </c>
      <c r="D9" s="2" t="s">
        <v>19</v>
      </c>
      <c r="E9" s="2" t="s">
        <v>23</v>
      </c>
      <c r="F9" s="2" t="s">
        <v>22</v>
      </c>
      <c r="G9" s="2" t="s">
        <v>23</v>
      </c>
      <c r="H9" s="2" t="s">
        <v>13</v>
      </c>
      <c r="I9" s="2" t="s">
        <v>14</v>
      </c>
      <c r="J9" s="5">
        <v>1235315.31</v>
      </c>
      <c r="K9" s="5">
        <v>1235315.31</v>
      </c>
      <c r="L9" s="5">
        <v>49412.612399999998</v>
      </c>
      <c r="M9" s="5">
        <v>0</v>
      </c>
      <c r="N9" s="5">
        <v>65589.492951819906</v>
      </c>
      <c r="O9" s="5">
        <v>0</v>
      </c>
      <c r="P9" s="5">
        <v>65589.492951819906</v>
      </c>
      <c r="Q9" s="5">
        <v>56015.660232409005</v>
      </c>
      <c r="R9" s="5">
        <v>1064297.544415771</v>
      </c>
      <c r="S9" s="5"/>
      <c r="T9" s="5">
        <v>1</v>
      </c>
      <c r="U9" s="5">
        <v>0</v>
      </c>
      <c r="V9" s="5">
        <v>0</v>
      </c>
      <c r="W9" s="5">
        <f t="shared" si="1"/>
        <v>1064297.544415771</v>
      </c>
      <c r="X9" s="5">
        <f t="shared" si="2"/>
        <v>0</v>
      </c>
      <c r="Y9" s="5">
        <f t="shared" si="3"/>
        <v>0</v>
      </c>
      <c r="Z9" s="5">
        <v>38174.800000000003</v>
      </c>
      <c r="AA9" s="5">
        <v>38174.800000000003</v>
      </c>
      <c r="AB9" s="5">
        <v>1526.992</v>
      </c>
      <c r="AC9" s="5">
        <v>0</v>
      </c>
      <c r="AD9" s="5">
        <v>0</v>
      </c>
      <c r="AE9" s="5">
        <v>0</v>
      </c>
      <c r="AF9" s="5">
        <v>0</v>
      </c>
      <c r="AG9" s="5">
        <v>1832.3904</v>
      </c>
      <c r="AH9" s="5">
        <v>34815.417600000001</v>
      </c>
      <c r="AJ9" s="5">
        <v>1</v>
      </c>
      <c r="AK9" s="5">
        <v>0</v>
      </c>
      <c r="AL9" s="5">
        <v>0</v>
      </c>
      <c r="AM9" s="5">
        <f t="shared" si="4"/>
        <v>34815.417600000001</v>
      </c>
      <c r="AN9" s="5">
        <f t="shared" si="5"/>
        <v>0</v>
      </c>
      <c r="AO9" s="5">
        <f t="shared" si="6"/>
        <v>0</v>
      </c>
      <c r="AP9" s="11">
        <f t="shared" si="0"/>
        <v>34815.417600000001</v>
      </c>
    </row>
    <row r="10" spans="1:42" ht="18" customHeight="1" x14ac:dyDescent="0.25">
      <c r="A10" s="2" t="s">
        <v>9</v>
      </c>
      <c r="B10" s="2" t="s">
        <v>10</v>
      </c>
      <c r="C10" s="2" t="s">
        <v>22</v>
      </c>
      <c r="D10" s="2" t="s">
        <v>19</v>
      </c>
      <c r="E10" s="2" t="s">
        <v>23</v>
      </c>
      <c r="F10" s="2" t="s">
        <v>22</v>
      </c>
      <c r="G10" s="2" t="s">
        <v>23</v>
      </c>
      <c r="H10" s="2" t="s">
        <v>15</v>
      </c>
      <c r="I10" s="2" t="s">
        <v>16</v>
      </c>
      <c r="J10" s="5">
        <v>1217792</v>
      </c>
      <c r="K10" s="5">
        <v>685712</v>
      </c>
      <c r="L10" s="5">
        <v>27428.48</v>
      </c>
      <c r="M10" s="5">
        <v>27218.8208005169</v>
      </c>
      <c r="N10" s="5">
        <v>123637.71865649</v>
      </c>
      <c r="O10" s="5">
        <v>234742</v>
      </c>
      <c r="P10" s="5">
        <v>385598.53945700702</v>
      </c>
      <c r="Q10" s="5">
        <v>40238.24902714965</v>
      </c>
      <c r="R10" s="5">
        <v>764526.7315158433</v>
      </c>
      <c r="S10" s="5"/>
      <c r="T10" s="5">
        <v>1</v>
      </c>
      <c r="U10" s="5">
        <v>0</v>
      </c>
      <c r="V10" s="5">
        <v>0</v>
      </c>
      <c r="W10" s="5">
        <f t="shared" si="1"/>
        <v>764526.7315158433</v>
      </c>
      <c r="X10" s="5">
        <f t="shared" si="2"/>
        <v>0</v>
      </c>
      <c r="Y10" s="5">
        <f t="shared" si="3"/>
        <v>0</v>
      </c>
      <c r="Z10" s="5">
        <v>44156</v>
      </c>
      <c r="AA10" s="5">
        <v>21216</v>
      </c>
      <c r="AB10" s="5">
        <v>848.64</v>
      </c>
      <c r="AC10" s="5">
        <v>986.90136701645201</v>
      </c>
      <c r="AD10" s="5">
        <v>0</v>
      </c>
      <c r="AE10" s="5">
        <v>10121</v>
      </c>
      <c r="AF10" s="5">
        <v>11107.9013670165</v>
      </c>
      <c r="AG10" s="5">
        <v>1609.9729316491751</v>
      </c>
      <c r="AH10" s="5">
        <v>30589.485701334324</v>
      </c>
      <c r="AJ10" s="5">
        <v>1</v>
      </c>
      <c r="AK10" s="5">
        <v>0</v>
      </c>
      <c r="AL10" s="5">
        <v>0</v>
      </c>
      <c r="AM10" s="5">
        <f t="shared" si="4"/>
        <v>30589.485701334324</v>
      </c>
      <c r="AN10" s="5">
        <f t="shared" si="5"/>
        <v>0</v>
      </c>
      <c r="AO10" s="5">
        <f t="shared" si="6"/>
        <v>0</v>
      </c>
      <c r="AP10" s="11">
        <f t="shared" si="0"/>
        <v>30589.485701334324</v>
      </c>
    </row>
    <row r="11" spans="1:42" ht="18" customHeight="1" x14ac:dyDescent="0.25">
      <c r="A11" s="2" t="s">
        <v>9</v>
      </c>
      <c r="B11" s="2" t="s">
        <v>10</v>
      </c>
      <c r="C11" s="2" t="s">
        <v>24</v>
      </c>
      <c r="D11" s="2" t="s">
        <v>21</v>
      </c>
      <c r="E11" s="2" t="s">
        <v>25</v>
      </c>
      <c r="F11" s="2" t="s">
        <v>19</v>
      </c>
      <c r="G11" s="2" t="s">
        <v>26</v>
      </c>
      <c r="H11" s="2" t="s">
        <v>13</v>
      </c>
      <c r="I11" s="2" t="s">
        <v>14</v>
      </c>
      <c r="J11" s="5">
        <v>84715.02</v>
      </c>
      <c r="K11" s="5">
        <v>84715.02</v>
      </c>
      <c r="L11" s="5">
        <v>3388.6008000000002</v>
      </c>
      <c r="M11" s="5">
        <v>0</v>
      </c>
      <c r="N11" s="5">
        <v>0</v>
      </c>
      <c r="O11" s="5">
        <v>0</v>
      </c>
      <c r="P11" s="5">
        <v>0</v>
      </c>
      <c r="Q11" s="5">
        <v>4066.32096</v>
      </c>
      <c r="R11" s="5">
        <v>77260.098240000007</v>
      </c>
      <c r="S11" s="5"/>
      <c r="T11" s="5">
        <v>1</v>
      </c>
      <c r="U11" s="5">
        <v>0</v>
      </c>
      <c r="V11" s="5">
        <v>0</v>
      </c>
      <c r="W11" s="5">
        <f t="shared" si="1"/>
        <v>77260.098240000007</v>
      </c>
      <c r="X11" s="5">
        <f t="shared" si="2"/>
        <v>0</v>
      </c>
      <c r="Y11" s="5">
        <f t="shared" si="3"/>
        <v>0</v>
      </c>
      <c r="Z11" s="5">
        <v>2614</v>
      </c>
      <c r="AA11" s="5">
        <v>2614</v>
      </c>
      <c r="AB11" s="5">
        <v>104.56</v>
      </c>
      <c r="AC11" s="5">
        <v>0</v>
      </c>
      <c r="AD11" s="5">
        <v>0</v>
      </c>
      <c r="AE11" s="5">
        <v>0</v>
      </c>
      <c r="AF11" s="5">
        <v>0</v>
      </c>
      <c r="AG11" s="5">
        <v>125.47199999999999</v>
      </c>
      <c r="AH11" s="5">
        <v>2383.9679999999998</v>
      </c>
      <c r="AJ11" s="5">
        <v>1</v>
      </c>
      <c r="AK11" s="5">
        <v>0</v>
      </c>
      <c r="AL11" s="5">
        <v>0</v>
      </c>
      <c r="AM11" s="5">
        <f t="shared" si="4"/>
        <v>2383.9679999999998</v>
      </c>
      <c r="AN11" s="5">
        <f t="shared" si="5"/>
        <v>0</v>
      </c>
      <c r="AO11" s="5">
        <f t="shared" si="6"/>
        <v>0</v>
      </c>
      <c r="AP11" s="11">
        <f t="shared" si="0"/>
        <v>2383.9679999999998</v>
      </c>
    </row>
    <row r="12" spans="1:42" ht="18" customHeight="1" x14ac:dyDescent="0.25">
      <c r="A12" s="2" t="s">
        <v>9</v>
      </c>
      <c r="B12" s="2" t="s">
        <v>10</v>
      </c>
      <c r="C12" s="2" t="s">
        <v>24</v>
      </c>
      <c r="D12" s="2" t="s">
        <v>21</v>
      </c>
      <c r="E12" s="2" t="s">
        <v>25</v>
      </c>
      <c r="F12" s="2" t="s">
        <v>19</v>
      </c>
      <c r="G12" s="2" t="s">
        <v>26</v>
      </c>
      <c r="H12" s="2" t="s">
        <v>15</v>
      </c>
      <c r="I12" s="2" t="s">
        <v>16</v>
      </c>
      <c r="J12" s="5">
        <v>60082.21</v>
      </c>
      <c r="K12" s="5">
        <v>33889.040000000001</v>
      </c>
      <c r="L12" s="5">
        <v>1355.5616</v>
      </c>
      <c r="M12" s="5">
        <v>0</v>
      </c>
      <c r="N12" s="5">
        <v>0</v>
      </c>
      <c r="O12" s="5">
        <v>0</v>
      </c>
      <c r="P12" s="5">
        <v>0</v>
      </c>
      <c r="Q12" s="5">
        <v>2936.3324200000002</v>
      </c>
      <c r="R12" s="5">
        <v>55790.315979999999</v>
      </c>
      <c r="S12" s="5"/>
      <c r="T12" s="5">
        <v>1</v>
      </c>
      <c r="U12" s="5">
        <v>0</v>
      </c>
      <c r="V12" s="5">
        <v>0</v>
      </c>
      <c r="W12" s="5">
        <f t="shared" si="1"/>
        <v>55790.315979999999</v>
      </c>
      <c r="X12" s="5">
        <f t="shared" si="2"/>
        <v>0</v>
      </c>
      <c r="Y12" s="5">
        <f t="shared" si="3"/>
        <v>0</v>
      </c>
      <c r="Z12" s="5">
        <v>2180.7600000000002</v>
      </c>
      <c r="AA12" s="5">
        <v>1049.8900000000001</v>
      </c>
      <c r="AB12" s="5">
        <v>41.995600000000003</v>
      </c>
      <c r="AC12" s="5">
        <v>0</v>
      </c>
      <c r="AD12" s="5">
        <v>0</v>
      </c>
      <c r="AE12" s="5">
        <v>0</v>
      </c>
      <c r="AF12" s="5">
        <v>0</v>
      </c>
      <c r="AG12" s="5">
        <v>106.93822</v>
      </c>
      <c r="AH12" s="5">
        <v>2031.82618</v>
      </c>
      <c r="AJ12" s="5">
        <v>1</v>
      </c>
      <c r="AK12" s="5">
        <v>0</v>
      </c>
      <c r="AL12" s="5">
        <v>0</v>
      </c>
      <c r="AM12" s="5">
        <f t="shared" si="4"/>
        <v>2031.82618</v>
      </c>
      <c r="AN12" s="5">
        <f t="shared" si="5"/>
        <v>0</v>
      </c>
      <c r="AO12" s="5">
        <f t="shared" si="6"/>
        <v>0</v>
      </c>
      <c r="AP12" s="11">
        <f t="shared" si="0"/>
        <v>2031.82618</v>
      </c>
    </row>
    <row r="13" spans="1:42" ht="18" customHeight="1" x14ac:dyDescent="0.25">
      <c r="A13" s="2" t="s">
        <v>9</v>
      </c>
      <c r="B13" s="2" t="s">
        <v>10</v>
      </c>
      <c r="C13" s="2" t="s">
        <v>24</v>
      </c>
      <c r="D13" s="2" t="s">
        <v>21</v>
      </c>
      <c r="E13" s="2" t="s">
        <v>25</v>
      </c>
      <c r="F13" s="2" t="s">
        <v>27</v>
      </c>
      <c r="G13" s="2" t="s">
        <v>25</v>
      </c>
      <c r="H13" s="2" t="s">
        <v>13</v>
      </c>
      <c r="I13" s="2" t="s">
        <v>14</v>
      </c>
      <c r="J13" s="5">
        <v>3966312.1999999899</v>
      </c>
      <c r="K13" s="5">
        <v>3966312.1999999899</v>
      </c>
      <c r="L13" s="5">
        <v>158652.4879999996</v>
      </c>
      <c r="M13" s="5">
        <v>0</v>
      </c>
      <c r="N13" s="5">
        <v>752248.19518054009</v>
      </c>
      <c r="O13" s="5">
        <v>0</v>
      </c>
      <c r="P13" s="5">
        <v>752248.19518054009</v>
      </c>
      <c r="Q13" s="5">
        <v>152770.57584097251</v>
      </c>
      <c r="R13" s="5">
        <v>2902640.9409784777</v>
      </c>
      <c r="S13" s="5"/>
      <c r="T13" s="5">
        <v>1</v>
      </c>
      <c r="U13" s="5">
        <v>0</v>
      </c>
      <c r="V13" s="5">
        <v>0</v>
      </c>
      <c r="W13" s="5">
        <f t="shared" si="1"/>
        <v>2902640.9409784777</v>
      </c>
      <c r="X13" s="5">
        <f t="shared" si="2"/>
        <v>0</v>
      </c>
      <c r="Y13" s="5">
        <f t="shared" si="3"/>
        <v>0</v>
      </c>
      <c r="Z13" s="5">
        <v>122504.16</v>
      </c>
      <c r="AA13" s="5">
        <v>122504.16</v>
      </c>
      <c r="AB13" s="5">
        <v>4900.1664000000001</v>
      </c>
      <c r="AC13" s="5">
        <v>0</v>
      </c>
      <c r="AD13" s="5">
        <v>486.23340429649699</v>
      </c>
      <c r="AE13" s="5">
        <v>0</v>
      </c>
      <c r="AF13" s="5">
        <v>486.23340429649699</v>
      </c>
      <c r="AG13" s="5">
        <v>5855.8880097851752</v>
      </c>
      <c r="AH13" s="5">
        <v>111261.87218591833</v>
      </c>
      <c r="AJ13" s="5">
        <v>1</v>
      </c>
      <c r="AK13" s="5">
        <v>0</v>
      </c>
      <c r="AL13" s="5">
        <v>0</v>
      </c>
      <c r="AM13" s="5">
        <f t="shared" si="4"/>
        <v>111261.87218591833</v>
      </c>
      <c r="AN13" s="5">
        <f t="shared" si="5"/>
        <v>0</v>
      </c>
      <c r="AO13" s="5">
        <f t="shared" si="6"/>
        <v>0</v>
      </c>
      <c r="AP13" s="11">
        <f t="shared" si="0"/>
        <v>111261.87218591833</v>
      </c>
    </row>
    <row r="14" spans="1:42" ht="18" customHeight="1" x14ac:dyDescent="0.25">
      <c r="A14" s="2" t="s">
        <v>9</v>
      </c>
      <c r="B14" s="2" t="s">
        <v>10</v>
      </c>
      <c r="C14" s="2" t="s">
        <v>24</v>
      </c>
      <c r="D14" s="2" t="s">
        <v>21</v>
      </c>
      <c r="E14" s="2" t="s">
        <v>25</v>
      </c>
      <c r="F14" s="2" t="s">
        <v>27</v>
      </c>
      <c r="G14" s="2" t="s">
        <v>25</v>
      </c>
      <c r="H14" s="2" t="s">
        <v>15</v>
      </c>
      <c r="I14" s="2" t="s">
        <v>16</v>
      </c>
      <c r="J14" s="5">
        <v>19765986.34</v>
      </c>
      <c r="K14" s="5">
        <v>11148868.369999999</v>
      </c>
      <c r="L14" s="5">
        <v>445954.73479999998</v>
      </c>
      <c r="M14" s="5">
        <v>299057.17516276595</v>
      </c>
      <c r="N14" s="5">
        <v>2446284.95211122</v>
      </c>
      <c r="O14" s="5">
        <v>7567706.1291576996</v>
      </c>
      <c r="P14" s="5">
        <v>10313048.256431701</v>
      </c>
      <c r="Q14" s="5">
        <v>450349.167438415</v>
      </c>
      <c r="R14" s="5">
        <v>8556634.1813298855</v>
      </c>
      <c r="S14" s="5"/>
      <c r="T14" s="5">
        <v>1</v>
      </c>
      <c r="U14" s="5">
        <v>0</v>
      </c>
      <c r="V14" s="5">
        <v>0</v>
      </c>
      <c r="W14" s="5">
        <f t="shared" si="1"/>
        <v>8556634.1813298855</v>
      </c>
      <c r="X14" s="5">
        <f t="shared" si="2"/>
        <v>0</v>
      </c>
      <c r="Y14" s="5">
        <f t="shared" si="3"/>
        <v>0</v>
      </c>
      <c r="Z14" s="5">
        <v>716900.61</v>
      </c>
      <c r="AA14" s="5">
        <v>344421.55999999901</v>
      </c>
      <c r="AB14" s="5">
        <v>13776.86239999996</v>
      </c>
      <c r="AC14" s="5">
        <v>10846.718105022201</v>
      </c>
      <c r="AD14" s="5">
        <v>0</v>
      </c>
      <c r="AE14" s="5">
        <v>327136.185901305</v>
      </c>
      <c r="AF14" s="5">
        <v>337982.90400632797</v>
      </c>
      <c r="AG14" s="5">
        <v>18257.042179683602</v>
      </c>
      <c r="AH14" s="5">
        <v>346883.80141398846</v>
      </c>
      <c r="AJ14" s="5">
        <v>1</v>
      </c>
      <c r="AK14" s="5">
        <v>0</v>
      </c>
      <c r="AL14" s="5">
        <v>0</v>
      </c>
      <c r="AM14" s="5">
        <f t="shared" si="4"/>
        <v>346883.80141398846</v>
      </c>
      <c r="AN14" s="5">
        <f t="shared" si="5"/>
        <v>0</v>
      </c>
      <c r="AO14" s="5">
        <f t="shared" si="6"/>
        <v>0</v>
      </c>
      <c r="AP14" s="11">
        <f t="shared" si="0"/>
        <v>346883.80141398846</v>
      </c>
    </row>
    <row r="15" spans="1:42" ht="18" customHeight="1" x14ac:dyDescent="0.25">
      <c r="A15" s="2" t="s">
        <v>9</v>
      </c>
      <c r="B15" s="2" t="s">
        <v>10</v>
      </c>
      <c r="C15" s="2" t="s">
        <v>28</v>
      </c>
      <c r="D15" s="2" t="s">
        <v>27</v>
      </c>
      <c r="E15" s="2" t="s">
        <v>29</v>
      </c>
      <c r="F15" s="2" t="s">
        <v>30</v>
      </c>
      <c r="G15" s="2" t="s">
        <v>31</v>
      </c>
      <c r="H15" s="2" t="s">
        <v>13</v>
      </c>
      <c r="I15" s="2" t="s">
        <v>14</v>
      </c>
      <c r="J15" s="5">
        <v>2688692.11</v>
      </c>
      <c r="K15" s="5">
        <v>2688692.11</v>
      </c>
      <c r="L15" s="5">
        <v>107547.6844</v>
      </c>
      <c r="M15" s="5">
        <v>0</v>
      </c>
      <c r="N15" s="5">
        <v>519605.566173725</v>
      </c>
      <c r="O15" s="5">
        <v>0</v>
      </c>
      <c r="P15" s="5">
        <v>519605.566173725</v>
      </c>
      <c r="Q15" s="5">
        <v>103076.94297131375</v>
      </c>
      <c r="R15" s="5">
        <v>1958461.9164549613</v>
      </c>
      <c r="S15" s="5"/>
      <c r="T15" s="5">
        <v>1</v>
      </c>
      <c r="U15" s="5">
        <v>0</v>
      </c>
      <c r="V15" s="5">
        <v>0</v>
      </c>
      <c r="W15" s="5">
        <f t="shared" si="1"/>
        <v>1958461.9164549613</v>
      </c>
      <c r="X15" s="5">
        <f t="shared" si="2"/>
        <v>0</v>
      </c>
      <c r="Y15" s="5">
        <f t="shared" si="3"/>
        <v>0</v>
      </c>
      <c r="Z15" s="5">
        <v>83188.349999999904</v>
      </c>
      <c r="AA15" s="5">
        <v>83188.349999999904</v>
      </c>
      <c r="AB15" s="5">
        <v>3327.533999999996</v>
      </c>
      <c r="AC15" s="5">
        <v>0</v>
      </c>
      <c r="AD15" s="5">
        <v>0</v>
      </c>
      <c r="AE15" s="5">
        <v>0</v>
      </c>
      <c r="AF15" s="5">
        <v>0</v>
      </c>
      <c r="AG15" s="5">
        <v>3993.0407999999952</v>
      </c>
      <c r="AH15" s="5">
        <v>75867.775199999916</v>
      </c>
      <c r="AJ15" s="5">
        <v>1</v>
      </c>
      <c r="AK15" s="5">
        <v>0</v>
      </c>
      <c r="AL15" s="5">
        <v>0</v>
      </c>
      <c r="AM15" s="5">
        <f t="shared" si="4"/>
        <v>75867.775199999916</v>
      </c>
      <c r="AN15" s="5">
        <f t="shared" si="5"/>
        <v>0</v>
      </c>
      <c r="AO15" s="5">
        <f t="shared" si="6"/>
        <v>0</v>
      </c>
      <c r="AP15" s="11">
        <f t="shared" si="0"/>
        <v>75867.775199999916</v>
      </c>
    </row>
    <row r="16" spans="1:42" ht="18" customHeight="1" x14ac:dyDescent="0.25">
      <c r="A16" s="2" t="s">
        <v>9</v>
      </c>
      <c r="B16" s="2" t="s">
        <v>10</v>
      </c>
      <c r="C16" s="2" t="s">
        <v>28</v>
      </c>
      <c r="D16" s="2" t="s">
        <v>27</v>
      </c>
      <c r="E16" s="2" t="s">
        <v>29</v>
      </c>
      <c r="F16" s="2" t="s">
        <v>30</v>
      </c>
      <c r="G16" s="2" t="s">
        <v>31</v>
      </c>
      <c r="H16" s="2" t="s">
        <v>15</v>
      </c>
      <c r="I16" s="2" t="s">
        <v>16</v>
      </c>
      <c r="J16" s="5">
        <v>7506343.96</v>
      </c>
      <c r="K16" s="5">
        <v>4226621.09</v>
      </c>
      <c r="L16" s="5">
        <v>169064.84359999999</v>
      </c>
      <c r="M16" s="5">
        <v>181458.15580813799</v>
      </c>
      <c r="N16" s="5">
        <v>771972.96522020106</v>
      </c>
      <c r="O16" s="5">
        <v>2831451.43520502</v>
      </c>
      <c r="P16" s="5">
        <v>3784882.5562333595</v>
      </c>
      <c r="Q16" s="5">
        <v>177619.828008332</v>
      </c>
      <c r="R16" s="5">
        <v>3374776.7321583084</v>
      </c>
      <c r="S16" s="5"/>
      <c r="T16" s="5">
        <v>1</v>
      </c>
      <c r="U16" s="5">
        <v>0</v>
      </c>
      <c r="V16" s="5">
        <v>0</v>
      </c>
      <c r="W16" s="5">
        <f t="shared" si="1"/>
        <v>3374776.7321583084</v>
      </c>
      <c r="X16" s="5">
        <f t="shared" si="2"/>
        <v>0</v>
      </c>
      <c r="Y16" s="5">
        <f t="shared" si="3"/>
        <v>0</v>
      </c>
      <c r="Z16" s="5">
        <v>272127.34000000003</v>
      </c>
      <c r="AA16" s="5">
        <v>130749.1</v>
      </c>
      <c r="AB16" s="5">
        <v>5229.9639999999999</v>
      </c>
      <c r="AC16" s="5">
        <v>6577.9923930336799</v>
      </c>
      <c r="AD16" s="5">
        <v>22.845307873157399</v>
      </c>
      <c r="AE16" s="5">
        <v>122053.397013486</v>
      </c>
      <c r="AF16" s="5">
        <v>128654.23471439301</v>
      </c>
      <c r="AG16" s="5">
        <v>6912.1570642803508</v>
      </c>
      <c r="AH16" s="5">
        <v>131330.98422132665</v>
      </c>
      <c r="AJ16" s="5">
        <v>1</v>
      </c>
      <c r="AK16" s="5">
        <v>0</v>
      </c>
      <c r="AL16" s="5">
        <v>0</v>
      </c>
      <c r="AM16" s="5">
        <f t="shared" si="4"/>
        <v>131330.98422132665</v>
      </c>
      <c r="AN16" s="5">
        <f t="shared" si="5"/>
        <v>0</v>
      </c>
      <c r="AO16" s="5">
        <f t="shared" si="6"/>
        <v>0</v>
      </c>
      <c r="AP16" s="11">
        <f t="shared" si="0"/>
        <v>131330.98422132665</v>
      </c>
    </row>
    <row r="17" spans="1:42" ht="18" customHeight="1" x14ac:dyDescent="0.25">
      <c r="A17" s="2" t="s">
        <v>9</v>
      </c>
      <c r="B17" s="2" t="s">
        <v>10</v>
      </c>
      <c r="C17" s="2" t="s">
        <v>32</v>
      </c>
      <c r="D17" s="2" t="s">
        <v>24</v>
      </c>
      <c r="E17" s="2" t="s">
        <v>33</v>
      </c>
      <c r="F17" s="2" t="s">
        <v>34</v>
      </c>
      <c r="G17" s="2" t="s">
        <v>35</v>
      </c>
      <c r="H17" s="2" t="s">
        <v>13</v>
      </c>
      <c r="I17" s="2" t="s">
        <v>14</v>
      </c>
      <c r="J17" s="5">
        <v>3902033.05</v>
      </c>
      <c r="K17" s="5">
        <v>3902033.05</v>
      </c>
      <c r="L17" s="5">
        <v>156081.32199999999</v>
      </c>
      <c r="M17" s="5">
        <v>0</v>
      </c>
      <c r="N17" s="5">
        <v>225576.11244911299</v>
      </c>
      <c r="O17" s="5">
        <v>0</v>
      </c>
      <c r="P17" s="5">
        <v>225576.11244911299</v>
      </c>
      <c r="Q17" s="5">
        <v>176018.78077754434</v>
      </c>
      <c r="R17" s="5">
        <v>3344356.8347733426</v>
      </c>
      <c r="S17" s="5"/>
      <c r="T17" s="5">
        <v>1</v>
      </c>
      <c r="U17" s="5">
        <v>0</v>
      </c>
      <c r="V17" s="5">
        <v>0</v>
      </c>
      <c r="W17" s="5">
        <f t="shared" si="1"/>
        <v>3344356.8347733426</v>
      </c>
      <c r="X17" s="5">
        <f t="shared" si="2"/>
        <v>0</v>
      </c>
      <c r="Y17" s="5">
        <f t="shared" si="3"/>
        <v>0</v>
      </c>
      <c r="Z17" s="5">
        <v>120557.21</v>
      </c>
      <c r="AA17" s="5">
        <v>120557.21</v>
      </c>
      <c r="AB17" s="5">
        <v>4822.2884000000004</v>
      </c>
      <c r="AC17" s="5">
        <v>0</v>
      </c>
      <c r="AD17" s="5">
        <v>305.37656061216302</v>
      </c>
      <c r="AE17" s="5">
        <v>0</v>
      </c>
      <c r="AF17" s="5">
        <v>305.37656061216302</v>
      </c>
      <c r="AG17" s="5">
        <v>5771.4772519693915</v>
      </c>
      <c r="AH17" s="5">
        <v>109658.06778741845</v>
      </c>
      <c r="AJ17" s="5">
        <v>1</v>
      </c>
      <c r="AK17" s="5">
        <v>0</v>
      </c>
      <c r="AL17" s="5">
        <v>0</v>
      </c>
      <c r="AM17" s="5">
        <f t="shared" si="4"/>
        <v>109658.06778741845</v>
      </c>
      <c r="AN17" s="5">
        <f t="shared" si="5"/>
        <v>0</v>
      </c>
      <c r="AO17" s="5">
        <f t="shared" si="6"/>
        <v>0</v>
      </c>
      <c r="AP17" s="11">
        <f t="shared" si="0"/>
        <v>109658.06778741845</v>
      </c>
    </row>
    <row r="18" spans="1:42" ht="18" customHeight="1" x14ac:dyDescent="0.25">
      <c r="A18" s="2" t="s">
        <v>9</v>
      </c>
      <c r="B18" s="2" t="s">
        <v>10</v>
      </c>
      <c r="C18" s="2" t="s">
        <v>32</v>
      </c>
      <c r="D18" s="2" t="s">
        <v>24</v>
      </c>
      <c r="E18" s="2" t="s">
        <v>33</v>
      </c>
      <c r="F18" s="2" t="s">
        <v>34</v>
      </c>
      <c r="G18" s="2" t="s">
        <v>35</v>
      </c>
      <c r="H18" s="2" t="s">
        <v>15</v>
      </c>
      <c r="I18" s="2" t="s">
        <v>16</v>
      </c>
      <c r="J18" s="5">
        <v>1748891.04</v>
      </c>
      <c r="K18" s="5">
        <v>948219.29</v>
      </c>
      <c r="L18" s="5">
        <v>37928.7716</v>
      </c>
      <c r="M18" s="5">
        <v>36291.436303035</v>
      </c>
      <c r="N18" s="5">
        <v>128721.504823151</v>
      </c>
      <c r="O18" s="5">
        <v>303981.77506874397</v>
      </c>
      <c r="P18" s="5">
        <v>468994.71619493002</v>
      </c>
      <c r="Q18" s="5">
        <v>62098.377610253498</v>
      </c>
      <c r="R18" s="5">
        <v>1179869.1745948165</v>
      </c>
      <c r="S18" s="5"/>
      <c r="T18" s="5">
        <v>1</v>
      </c>
      <c r="U18" s="5">
        <v>0</v>
      </c>
      <c r="V18" s="5">
        <v>0</v>
      </c>
      <c r="W18" s="5">
        <f t="shared" si="1"/>
        <v>1179869.1745948165</v>
      </c>
      <c r="X18" s="5">
        <f t="shared" si="2"/>
        <v>0</v>
      </c>
      <c r="Y18" s="5">
        <f t="shared" si="3"/>
        <v>0</v>
      </c>
      <c r="Z18" s="5">
        <v>63178.13</v>
      </c>
      <c r="AA18" s="5">
        <v>29185.71</v>
      </c>
      <c r="AB18" s="5">
        <v>1167.4284</v>
      </c>
      <c r="AC18" s="5">
        <v>1315.19346248394</v>
      </c>
      <c r="AD18" s="5">
        <v>0</v>
      </c>
      <c r="AE18" s="5">
        <v>12906.5591200733</v>
      </c>
      <c r="AF18" s="5">
        <v>14221.752582557299</v>
      </c>
      <c r="AG18" s="5">
        <v>2389.4474508721351</v>
      </c>
      <c r="AH18" s="5">
        <v>45399.501566570558</v>
      </c>
      <c r="AJ18" s="5">
        <v>1</v>
      </c>
      <c r="AK18" s="5">
        <v>0</v>
      </c>
      <c r="AL18" s="5">
        <v>0</v>
      </c>
      <c r="AM18" s="5">
        <f t="shared" si="4"/>
        <v>45399.501566570558</v>
      </c>
      <c r="AN18" s="5">
        <f t="shared" si="5"/>
        <v>0</v>
      </c>
      <c r="AO18" s="5">
        <f t="shared" si="6"/>
        <v>0</v>
      </c>
      <c r="AP18" s="11">
        <f t="shared" si="0"/>
        <v>45399.501566570558</v>
      </c>
    </row>
    <row r="19" spans="1:42" ht="18" customHeight="1" x14ac:dyDescent="0.25">
      <c r="A19" s="2" t="s">
        <v>9</v>
      </c>
      <c r="B19" s="2" t="s">
        <v>10</v>
      </c>
      <c r="C19" s="2" t="s">
        <v>32</v>
      </c>
      <c r="D19" s="2" t="s">
        <v>24</v>
      </c>
      <c r="E19" s="2" t="s">
        <v>33</v>
      </c>
      <c r="F19" s="2" t="s">
        <v>36</v>
      </c>
      <c r="G19" s="2" t="s">
        <v>37</v>
      </c>
      <c r="H19" s="2" t="s">
        <v>13</v>
      </c>
      <c r="I19" s="2" t="s">
        <v>14</v>
      </c>
      <c r="J19" s="5">
        <v>1944081.08</v>
      </c>
      <c r="K19" s="5">
        <v>1944081.08</v>
      </c>
      <c r="L19" s="5">
        <v>77763.243199999997</v>
      </c>
      <c r="M19" s="5">
        <v>0</v>
      </c>
      <c r="N19" s="5">
        <v>487236.69555715402</v>
      </c>
      <c r="O19" s="5">
        <v>0</v>
      </c>
      <c r="P19" s="5">
        <v>487236.69555715402</v>
      </c>
      <c r="Q19" s="5">
        <v>68954.057062142296</v>
      </c>
      <c r="R19" s="5">
        <v>1310127.0841807036</v>
      </c>
      <c r="S19" s="5"/>
      <c r="T19" s="5">
        <v>1</v>
      </c>
      <c r="U19" s="5">
        <v>0</v>
      </c>
      <c r="V19" s="5">
        <v>0</v>
      </c>
      <c r="W19" s="5">
        <f t="shared" si="1"/>
        <v>1310127.0841807036</v>
      </c>
      <c r="X19" s="5">
        <f t="shared" si="2"/>
        <v>0</v>
      </c>
      <c r="Y19" s="5">
        <f t="shared" si="3"/>
        <v>0</v>
      </c>
      <c r="Z19" s="5">
        <v>60064.43</v>
      </c>
      <c r="AA19" s="5">
        <v>60064.43</v>
      </c>
      <c r="AB19" s="5">
        <v>2402.5772000000002</v>
      </c>
      <c r="AC19" s="5">
        <v>0</v>
      </c>
      <c r="AD19" s="5">
        <v>0</v>
      </c>
      <c r="AE19" s="5">
        <v>0</v>
      </c>
      <c r="AF19" s="5">
        <v>0</v>
      </c>
      <c r="AG19" s="5">
        <v>2883.0926399999998</v>
      </c>
      <c r="AH19" s="5">
        <v>54778.760159999998</v>
      </c>
      <c r="AJ19" s="5">
        <v>1</v>
      </c>
      <c r="AK19" s="5">
        <v>0</v>
      </c>
      <c r="AL19" s="5">
        <v>0</v>
      </c>
      <c r="AM19" s="5">
        <f t="shared" si="4"/>
        <v>54778.760159999998</v>
      </c>
      <c r="AN19" s="5">
        <f t="shared" si="5"/>
        <v>0</v>
      </c>
      <c r="AO19" s="5">
        <f t="shared" si="6"/>
        <v>0</v>
      </c>
      <c r="AP19" s="11">
        <f t="shared" si="0"/>
        <v>54778.760159999998</v>
      </c>
    </row>
    <row r="20" spans="1:42" ht="18" customHeight="1" x14ac:dyDescent="0.25">
      <c r="A20" s="2" t="s">
        <v>9</v>
      </c>
      <c r="B20" s="2" t="s">
        <v>10</v>
      </c>
      <c r="C20" s="2" t="s">
        <v>32</v>
      </c>
      <c r="D20" s="2" t="s">
        <v>24</v>
      </c>
      <c r="E20" s="2" t="s">
        <v>33</v>
      </c>
      <c r="F20" s="2" t="s">
        <v>36</v>
      </c>
      <c r="G20" s="2" t="s">
        <v>37</v>
      </c>
      <c r="H20" s="2" t="s">
        <v>15</v>
      </c>
      <c r="I20" s="2" t="s">
        <v>16</v>
      </c>
      <c r="J20" s="5">
        <v>2508481</v>
      </c>
      <c r="K20" s="5">
        <v>1360093.68</v>
      </c>
      <c r="L20" s="5">
        <v>54403.747199999998</v>
      </c>
      <c r="M20" s="5">
        <v>75178.065424586399</v>
      </c>
      <c r="N20" s="5">
        <v>468679.011898703</v>
      </c>
      <c r="O20" s="5">
        <v>919987.83122289693</v>
      </c>
      <c r="P20" s="5">
        <v>1463844.90854619</v>
      </c>
      <c r="Q20" s="5">
        <v>49511.6172126905</v>
      </c>
      <c r="R20" s="5">
        <v>940720.72704111948</v>
      </c>
      <c r="S20" s="5"/>
      <c r="T20" s="5">
        <v>1</v>
      </c>
      <c r="U20" s="5">
        <v>0</v>
      </c>
      <c r="V20" s="5">
        <v>0</v>
      </c>
      <c r="W20" s="5">
        <f t="shared" si="1"/>
        <v>940720.72704111948</v>
      </c>
      <c r="X20" s="5">
        <f t="shared" si="2"/>
        <v>0</v>
      </c>
      <c r="Y20" s="5">
        <f t="shared" si="3"/>
        <v>0</v>
      </c>
      <c r="Z20" s="5">
        <v>90952.44</v>
      </c>
      <c r="AA20" s="5">
        <v>42021.47</v>
      </c>
      <c r="AB20" s="5">
        <v>1680.8588</v>
      </c>
      <c r="AC20" s="5">
        <v>2725.2660426669499</v>
      </c>
      <c r="AD20" s="5">
        <v>0</v>
      </c>
      <c r="AE20" s="5">
        <v>39198.270451300596</v>
      </c>
      <c r="AF20" s="5">
        <v>41923.5364939676</v>
      </c>
      <c r="AG20" s="5">
        <v>2367.4022353016198</v>
      </c>
      <c r="AH20" s="5">
        <v>44980.642470730781</v>
      </c>
      <c r="AJ20" s="5">
        <v>1</v>
      </c>
      <c r="AK20" s="5">
        <v>0</v>
      </c>
      <c r="AL20" s="5">
        <v>0</v>
      </c>
      <c r="AM20" s="5">
        <f t="shared" si="4"/>
        <v>44980.642470730781</v>
      </c>
      <c r="AN20" s="5">
        <f t="shared" si="5"/>
        <v>0</v>
      </c>
      <c r="AO20" s="5">
        <f t="shared" si="6"/>
        <v>0</v>
      </c>
      <c r="AP20" s="11">
        <f t="shared" si="0"/>
        <v>44980.642470730781</v>
      </c>
    </row>
    <row r="21" spans="1:42" ht="18" customHeight="1" x14ac:dyDescent="0.25">
      <c r="A21" s="2" t="s">
        <v>9</v>
      </c>
      <c r="B21" s="2" t="s">
        <v>10</v>
      </c>
      <c r="C21" s="2" t="s">
        <v>39</v>
      </c>
      <c r="D21" s="2" t="s">
        <v>28</v>
      </c>
      <c r="E21" s="2" t="s">
        <v>40</v>
      </c>
      <c r="F21" s="2" t="s">
        <v>41</v>
      </c>
      <c r="G21" s="2" t="s">
        <v>42</v>
      </c>
      <c r="H21" s="2" t="s">
        <v>13</v>
      </c>
      <c r="I21" s="2" t="s">
        <v>14</v>
      </c>
      <c r="J21" s="5">
        <v>2906292.33</v>
      </c>
      <c r="K21" s="5">
        <v>2906292.33</v>
      </c>
      <c r="L21" s="5">
        <v>116251.69319999999</v>
      </c>
      <c r="M21" s="5">
        <v>0</v>
      </c>
      <c r="N21" s="5">
        <v>185331.73951698199</v>
      </c>
      <c r="O21" s="5">
        <v>0</v>
      </c>
      <c r="P21" s="5">
        <v>185331.73951698199</v>
      </c>
      <c r="Q21" s="5">
        <v>130235.44486415091</v>
      </c>
      <c r="R21" s="5">
        <v>2474473.452418867</v>
      </c>
      <c r="S21" s="5"/>
      <c r="T21" s="5">
        <v>1</v>
      </c>
      <c r="U21" s="5">
        <v>0</v>
      </c>
      <c r="V21" s="5">
        <v>0</v>
      </c>
      <c r="W21" s="5">
        <f t="shared" si="1"/>
        <v>2474473.452418867</v>
      </c>
      <c r="X21" s="5">
        <f t="shared" si="2"/>
        <v>0</v>
      </c>
      <c r="Y21" s="5">
        <f t="shared" si="3"/>
        <v>0</v>
      </c>
      <c r="Z21" s="5">
        <v>89845.7</v>
      </c>
      <c r="AA21" s="5">
        <v>89845.7</v>
      </c>
      <c r="AB21" s="5">
        <v>3593.828</v>
      </c>
      <c r="AC21" s="5">
        <v>0</v>
      </c>
      <c r="AD21" s="5">
        <v>577.14686470589902</v>
      </c>
      <c r="AE21" s="5">
        <v>0</v>
      </c>
      <c r="AF21" s="5">
        <v>577.14686470589902</v>
      </c>
      <c r="AG21" s="5">
        <v>4283.7362567647051</v>
      </c>
      <c r="AH21" s="5">
        <v>81390.988878529402</v>
      </c>
      <c r="AJ21" s="5">
        <v>1</v>
      </c>
      <c r="AK21" s="5">
        <v>0</v>
      </c>
      <c r="AL21" s="5">
        <v>0</v>
      </c>
      <c r="AM21" s="5">
        <f t="shared" si="4"/>
        <v>81390.988878529402</v>
      </c>
      <c r="AN21" s="5">
        <f t="shared" si="5"/>
        <v>0</v>
      </c>
      <c r="AO21" s="5">
        <f t="shared" si="6"/>
        <v>0</v>
      </c>
      <c r="AP21" s="11">
        <f t="shared" si="0"/>
        <v>81390.988878529402</v>
      </c>
    </row>
    <row r="22" spans="1:42" ht="18" customHeight="1" x14ac:dyDescent="0.25">
      <c r="A22" s="2" t="s">
        <v>9</v>
      </c>
      <c r="B22" s="2" t="s">
        <v>10</v>
      </c>
      <c r="C22" s="2" t="s">
        <v>39</v>
      </c>
      <c r="D22" s="2" t="s">
        <v>28</v>
      </c>
      <c r="E22" s="2" t="s">
        <v>40</v>
      </c>
      <c r="F22" s="2" t="s">
        <v>41</v>
      </c>
      <c r="G22" s="2" t="s">
        <v>42</v>
      </c>
      <c r="H22" s="2" t="s">
        <v>15</v>
      </c>
      <c r="I22" s="2" t="s">
        <v>16</v>
      </c>
      <c r="J22" s="5">
        <v>1700092</v>
      </c>
      <c r="K22" s="5">
        <v>994872</v>
      </c>
      <c r="L22" s="5">
        <v>39794.879999999997</v>
      </c>
      <c r="M22" s="5">
        <v>9307.6499839931694</v>
      </c>
      <c r="N22" s="5">
        <v>59155</v>
      </c>
      <c r="O22" s="5">
        <v>115873.842662632</v>
      </c>
      <c r="P22" s="5">
        <v>184336.49264662599</v>
      </c>
      <c r="Q22" s="5">
        <v>73798.031367668693</v>
      </c>
      <c r="R22" s="5">
        <v>1402162.5959857053</v>
      </c>
      <c r="S22" s="5"/>
      <c r="T22" s="5">
        <v>1</v>
      </c>
      <c r="U22" s="5">
        <v>0</v>
      </c>
      <c r="V22" s="5">
        <v>0</v>
      </c>
      <c r="W22" s="5">
        <f t="shared" si="1"/>
        <v>1402162.5959857053</v>
      </c>
      <c r="X22" s="5">
        <f t="shared" si="2"/>
        <v>0</v>
      </c>
      <c r="Y22" s="5">
        <f t="shared" si="3"/>
        <v>0</v>
      </c>
      <c r="Z22" s="5">
        <v>61670</v>
      </c>
      <c r="AA22" s="5">
        <v>30775</v>
      </c>
      <c r="AB22" s="5">
        <v>1231</v>
      </c>
      <c r="AC22" s="5">
        <v>337.29975456194597</v>
      </c>
      <c r="AD22" s="5">
        <v>0</v>
      </c>
      <c r="AE22" s="5">
        <v>5076.3199697428099</v>
      </c>
      <c r="AF22" s="5">
        <v>5413.61972430476</v>
      </c>
      <c r="AG22" s="5">
        <v>2751.2690137847617</v>
      </c>
      <c r="AH22" s="5">
        <v>52274.111261910482</v>
      </c>
      <c r="AJ22" s="5">
        <v>1</v>
      </c>
      <c r="AK22" s="5">
        <v>0</v>
      </c>
      <c r="AL22" s="5">
        <v>0</v>
      </c>
      <c r="AM22" s="5">
        <f t="shared" si="4"/>
        <v>52274.111261910482</v>
      </c>
      <c r="AN22" s="5">
        <f t="shared" si="5"/>
        <v>0</v>
      </c>
      <c r="AO22" s="5">
        <f t="shared" si="6"/>
        <v>0</v>
      </c>
      <c r="AP22" s="11">
        <f t="shared" si="0"/>
        <v>52274.111261910482</v>
      </c>
    </row>
    <row r="23" spans="1:42" ht="18" customHeight="1" x14ac:dyDescent="0.25">
      <c r="A23" s="2" t="s">
        <v>9</v>
      </c>
      <c r="B23" s="2" t="s">
        <v>10</v>
      </c>
      <c r="C23" s="2" t="s">
        <v>44</v>
      </c>
      <c r="D23" s="2" t="s">
        <v>43</v>
      </c>
      <c r="E23" s="2" t="s">
        <v>45</v>
      </c>
      <c r="F23" s="2" t="s">
        <v>46</v>
      </c>
      <c r="G23" s="2" t="s">
        <v>47</v>
      </c>
      <c r="H23" s="2" t="s">
        <v>13</v>
      </c>
      <c r="I23" s="2" t="s">
        <v>14</v>
      </c>
      <c r="J23" s="5">
        <v>1910216.38</v>
      </c>
      <c r="K23" s="5">
        <v>1910216.38</v>
      </c>
      <c r="L23" s="5">
        <v>76408.655199999994</v>
      </c>
      <c r="M23" s="5">
        <v>0</v>
      </c>
      <c r="N23" s="5">
        <v>220296.552601584</v>
      </c>
      <c r="O23" s="5">
        <v>0</v>
      </c>
      <c r="P23" s="5">
        <v>220296.552601584</v>
      </c>
      <c r="Q23" s="5">
        <v>80675.558609920801</v>
      </c>
      <c r="R23" s="5">
        <v>1532835.6135884952</v>
      </c>
      <c r="S23" s="5"/>
      <c r="T23" s="5">
        <v>1</v>
      </c>
      <c r="U23" s="5">
        <v>0</v>
      </c>
      <c r="V23" s="5">
        <v>0</v>
      </c>
      <c r="W23" s="5">
        <f t="shared" si="1"/>
        <v>1532835.6135884952</v>
      </c>
      <c r="X23" s="5">
        <f t="shared" si="2"/>
        <v>0</v>
      </c>
      <c r="Y23" s="5">
        <f t="shared" si="3"/>
        <v>0</v>
      </c>
      <c r="Z23" s="5">
        <v>59009.22</v>
      </c>
      <c r="AA23" s="5">
        <v>59009.22</v>
      </c>
      <c r="AB23" s="5">
        <v>2360.3688000000002</v>
      </c>
      <c r="AC23" s="5">
        <v>0</v>
      </c>
      <c r="AD23" s="5">
        <v>0</v>
      </c>
      <c r="AE23" s="5">
        <v>0</v>
      </c>
      <c r="AF23" s="5">
        <v>0</v>
      </c>
      <c r="AG23" s="5">
        <v>2832.44256</v>
      </c>
      <c r="AH23" s="5">
        <v>53816.408640000001</v>
      </c>
      <c r="AJ23" s="5">
        <v>1</v>
      </c>
      <c r="AK23" s="5">
        <v>0</v>
      </c>
      <c r="AL23" s="5">
        <v>0</v>
      </c>
      <c r="AM23" s="5">
        <f t="shared" si="4"/>
        <v>53816.408640000001</v>
      </c>
      <c r="AN23" s="5">
        <f t="shared" si="5"/>
        <v>0</v>
      </c>
      <c r="AO23" s="5">
        <f t="shared" si="6"/>
        <v>0</v>
      </c>
      <c r="AP23" s="11">
        <f t="shared" si="0"/>
        <v>53816.408640000001</v>
      </c>
    </row>
    <row r="24" spans="1:42" ht="18" customHeight="1" x14ac:dyDescent="0.25">
      <c r="A24" s="2" t="s">
        <v>9</v>
      </c>
      <c r="B24" s="2" t="s">
        <v>10</v>
      </c>
      <c r="C24" s="2" t="s">
        <v>44</v>
      </c>
      <c r="D24" s="2" t="s">
        <v>43</v>
      </c>
      <c r="E24" s="2" t="s">
        <v>45</v>
      </c>
      <c r="F24" s="2" t="s">
        <v>46</v>
      </c>
      <c r="G24" s="2" t="s">
        <v>47</v>
      </c>
      <c r="H24" s="2" t="s">
        <v>15</v>
      </c>
      <c r="I24" s="2" t="s">
        <v>16</v>
      </c>
      <c r="J24" s="5">
        <v>4682188.2</v>
      </c>
      <c r="K24" s="5">
        <v>2640953.63</v>
      </c>
      <c r="L24" s="5">
        <v>105638.1452</v>
      </c>
      <c r="M24" s="5">
        <v>46304.203667953698</v>
      </c>
      <c r="N24" s="5">
        <v>574567.84016666701</v>
      </c>
      <c r="O24" s="5">
        <v>1785859.9741298701</v>
      </c>
      <c r="P24" s="5">
        <v>2406732.0179644902</v>
      </c>
      <c r="Q24" s="5">
        <v>108490.9018417755</v>
      </c>
      <c r="R24" s="5">
        <v>2061327.1349937345</v>
      </c>
      <c r="S24" s="5"/>
      <c r="T24" s="5">
        <v>1</v>
      </c>
      <c r="U24" s="5">
        <v>0</v>
      </c>
      <c r="V24" s="5">
        <v>0</v>
      </c>
      <c r="W24" s="5">
        <f t="shared" si="1"/>
        <v>2061327.1349937345</v>
      </c>
      <c r="X24" s="5">
        <f t="shared" si="2"/>
        <v>0</v>
      </c>
      <c r="Y24" s="5">
        <f t="shared" si="3"/>
        <v>0</v>
      </c>
      <c r="Z24" s="5">
        <v>169864.82</v>
      </c>
      <c r="AA24" s="5">
        <v>81609.399999999994</v>
      </c>
      <c r="AB24" s="5">
        <v>3264.3760000000002</v>
      </c>
      <c r="AC24" s="5">
        <v>1679.5163020163</v>
      </c>
      <c r="AD24" s="5">
        <v>0</v>
      </c>
      <c r="AE24" s="5">
        <v>77216.041825548396</v>
      </c>
      <c r="AF24" s="5">
        <v>78895.558127564698</v>
      </c>
      <c r="AG24" s="5">
        <v>4385.2442936217649</v>
      </c>
      <c r="AH24" s="5">
        <v>83319.641578813535</v>
      </c>
      <c r="AJ24" s="5">
        <v>1</v>
      </c>
      <c r="AK24" s="5">
        <v>0</v>
      </c>
      <c r="AL24" s="5">
        <v>0</v>
      </c>
      <c r="AM24" s="5">
        <f t="shared" si="4"/>
        <v>83319.641578813535</v>
      </c>
      <c r="AN24" s="5">
        <f t="shared" si="5"/>
        <v>0</v>
      </c>
      <c r="AO24" s="5">
        <f t="shared" si="6"/>
        <v>0</v>
      </c>
      <c r="AP24" s="11">
        <f t="shared" si="0"/>
        <v>83319.641578813535</v>
      </c>
    </row>
    <row r="25" spans="1:42" ht="18" customHeight="1" x14ac:dyDescent="0.25">
      <c r="A25" s="2" t="s">
        <v>9</v>
      </c>
      <c r="B25" s="2" t="s">
        <v>10</v>
      </c>
      <c r="C25" s="2" t="s">
        <v>48</v>
      </c>
      <c r="D25" s="2" t="s">
        <v>32</v>
      </c>
      <c r="E25" s="2" t="s">
        <v>49</v>
      </c>
      <c r="F25" s="2" t="s">
        <v>48</v>
      </c>
      <c r="G25" s="2" t="s">
        <v>50</v>
      </c>
      <c r="H25" s="2" t="s">
        <v>13</v>
      </c>
      <c r="I25" s="2" t="s">
        <v>14</v>
      </c>
      <c r="J25" s="5">
        <v>1075753.31</v>
      </c>
      <c r="K25" s="5">
        <v>1075753.31</v>
      </c>
      <c r="L25" s="5">
        <v>43030.132400000002</v>
      </c>
      <c r="M25" s="5">
        <v>0</v>
      </c>
      <c r="N25" s="5">
        <v>157817.77746679197</v>
      </c>
      <c r="O25" s="5">
        <v>0</v>
      </c>
      <c r="P25" s="5">
        <v>157817.77746679197</v>
      </c>
      <c r="Q25" s="5">
        <v>43745.270006660401</v>
      </c>
      <c r="R25" s="5">
        <v>831160.13012654765</v>
      </c>
      <c r="S25" s="5"/>
      <c r="T25" s="5">
        <v>1</v>
      </c>
      <c r="U25" s="5">
        <v>0</v>
      </c>
      <c r="V25" s="5">
        <v>0</v>
      </c>
      <c r="W25" s="5">
        <f t="shared" si="1"/>
        <v>831160.13012654765</v>
      </c>
      <c r="X25" s="5">
        <f t="shared" si="2"/>
        <v>0</v>
      </c>
      <c r="Y25" s="5">
        <f t="shared" si="3"/>
        <v>0</v>
      </c>
      <c r="Z25" s="5">
        <v>38984.06</v>
      </c>
      <c r="AA25" s="5">
        <v>38984.06</v>
      </c>
      <c r="AB25" s="5">
        <v>1559.3624</v>
      </c>
      <c r="AC25" s="5">
        <v>0</v>
      </c>
      <c r="AD25" s="5">
        <v>92.356105433028503</v>
      </c>
      <c r="AE25" s="5">
        <v>0</v>
      </c>
      <c r="AF25" s="5">
        <v>92.356105433028503</v>
      </c>
      <c r="AG25" s="5">
        <v>1866.6170747283486</v>
      </c>
      <c r="AH25" s="5">
        <v>35465.724419838625</v>
      </c>
      <c r="AJ25" s="5">
        <v>1</v>
      </c>
      <c r="AK25" s="5">
        <v>0</v>
      </c>
      <c r="AL25" s="5">
        <v>0</v>
      </c>
      <c r="AM25" s="5">
        <f t="shared" si="4"/>
        <v>35465.724419838625</v>
      </c>
      <c r="AN25" s="5">
        <f t="shared" si="5"/>
        <v>0</v>
      </c>
      <c r="AO25" s="5">
        <f t="shared" si="6"/>
        <v>0</v>
      </c>
      <c r="AP25" s="11">
        <f t="shared" si="0"/>
        <v>35465.724419838625</v>
      </c>
    </row>
    <row r="26" spans="1:42" ht="18" customHeight="1" x14ac:dyDescent="0.25">
      <c r="A26" s="2" t="s">
        <v>9</v>
      </c>
      <c r="B26" s="2" t="s">
        <v>10</v>
      </c>
      <c r="C26" s="2" t="s">
        <v>48</v>
      </c>
      <c r="D26" s="2" t="s">
        <v>32</v>
      </c>
      <c r="E26" s="2" t="s">
        <v>49</v>
      </c>
      <c r="F26" s="2" t="s">
        <v>48</v>
      </c>
      <c r="G26" s="2" t="s">
        <v>50</v>
      </c>
      <c r="H26" s="2" t="s">
        <v>15</v>
      </c>
      <c r="I26" s="2" t="s">
        <v>16</v>
      </c>
      <c r="J26" s="5">
        <v>2253423.39</v>
      </c>
      <c r="K26" s="5">
        <v>1103997.19</v>
      </c>
      <c r="L26" s="5">
        <v>44159.887600000002</v>
      </c>
      <c r="M26" s="5">
        <v>363929.05877655302</v>
      </c>
      <c r="N26" s="5">
        <v>266877.832686587</v>
      </c>
      <c r="O26" s="5">
        <v>596850.10818433797</v>
      </c>
      <c r="P26" s="5">
        <v>1227656.99964748</v>
      </c>
      <c r="Q26" s="5">
        <v>49080.325137626001</v>
      </c>
      <c r="R26" s="5">
        <v>932526.177614894</v>
      </c>
      <c r="S26" s="5"/>
      <c r="T26" s="5">
        <v>1</v>
      </c>
      <c r="U26" s="5">
        <v>0</v>
      </c>
      <c r="V26" s="5">
        <v>0</v>
      </c>
      <c r="W26" s="5">
        <f t="shared" si="1"/>
        <v>932526.177614894</v>
      </c>
      <c r="X26" s="5">
        <f t="shared" si="2"/>
        <v>0</v>
      </c>
      <c r="Y26" s="5">
        <f t="shared" si="3"/>
        <v>0</v>
      </c>
      <c r="Z26" s="5">
        <v>69689.570000000007</v>
      </c>
      <c r="AA26" s="5">
        <v>40010.58</v>
      </c>
      <c r="AB26" s="5">
        <v>1600.4232</v>
      </c>
      <c r="AC26" s="5">
        <v>11254.975088424599</v>
      </c>
      <c r="AD26" s="5">
        <v>0</v>
      </c>
      <c r="AE26" s="5">
        <v>15407.832119379</v>
      </c>
      <c r="AF26" s="5">
        <v>26662.807207803602</v>
      </c>
      <c r="AG26" s="5">
        <v>2071.31697960982</v>
      </c>
      <c r="AH26" s="5">
        <v>39355.022612586581</v>
      </c>
      <c r="AJ26" s="5">
        <v>1</v>
      </c>
      <c r="AK26" s="5">
        <v>0</v>
      </c>
      <c r="AL26" s="5">
        <v>0</v>
      </c>
      <c r="AM26" s="5">
        <f t="shared" si="4"/>
        <v>39355.022612586581</v>
      </c>
      <c r="AN26" s="5">
        <f t="shared" si="5"/>
        <v>0</v>
      </c>
      <c r="AO26" s="5">
        <f t="shared" si="6"/>
        <v>0</v>
      </c>
      <c r="AP26" s="11">
        <f t="shared" si="0"/>
        <v>39355.022612586581</v>
      </c>
    </row>
    <row r="27" spans="1:42" ht="18" customHeight="1" x14ac:dyDescent="0.25">
      <c r="A27" s="2" t="s">
        <v>9</v>
      </c>
      <c r="B27" s="2" t="s">
        <v>10</v>
      </c>
      <c r="C27" s="2" t="s">
        <v>52</v>
      </c>
      <c r="D27" s="2" t="s">
        <v>51</v>
      </c>
      <c r="E27" s="2" t="s">
        <v>53</v>
      </c>
      <c r="F27" s="2" t="s">
        <v>39</v>
      </c>
      <c r="G27" s="2" t="s">
        <v>54</v>
      </c>
      <c r="H27" s="2" t="s">
        <v>13</v>
      </c>
      <c r="I27" s="2" t="s">
        <v>14</v>
      </c>
      <c r="J27" s="5">
        <v>1376560.58</v>
      </c>
      <c r="K27" s="5">
        <v>1376560.58</v>
      </c>
      <c r="L27" s="5">
        <v>55062.423199999997</v>
      </c>
      <c r="M27" s="5">
        <v>0</v>
      </c>
      <c r="N27" s="5">
        <v>35601.008157653501</v>
      </c>
      <c r="O27" s="5">
        <v>0</v>
      </c>
      <c r="P27" s="5">
        <v>35601.008157653501</v>
      </c>
      <c r="Q27" s="5">
        <v>64294.857432117322</v>
      </c>
      <c r="R27" s="5">
        <v>1221602.2912102293</v>
      </c>
      <c r="S27" s="5"/>
      <c r="T27" s="5">
        <v>1</v>
      </c>
      <c r="U27" s="5">
        <v>0</v>
      </c>
      <c r="V27" s="5">
        <v>0</v>
      </c>
      <c r="W27" s="5">
        <f t="shared" si="1"/>
        <v>1221602.2912102293</v>
      </c>
      <c r="X27" s="5">
        <f t="shared" si="2"/>
        <v>0</v>
      </c>
      <c r="Y27" s="5">
        <f t="shared" si="3"/>
        <v>0</v>
      </c>
      <c r="Z27" s="5">
        <v>42557.51</v>
      </c>
      <c r="AA27" s="5">
        <v>42557.51</v>
      </c>
      <c r="AB27" s="5">
        <v>1702.3004000000001</v>
      </c>
      <c r="AC27" s="5">
        <v>0</v>
      </c>
      <c r="AD27" s="5">
        <v>257.12701472647001</v>
      </c>
      <c r="AE27" s="5">
        <v>0</v>
      </c>
      <c r="AF27" s="5">
        <v>257.12701472647001</v>
      </c>
      <c r="AG27" s="5">
        <v>2029.9041292636764</v>
      </c>
      <c r="AH27" s="5">
        <v>38568.178456009853</v>
      </c>
      <c r="AJ27" s="5">
        <v>1</v>
      </c>
      <c r="AK27" s="5">
        <v>0</v>
      </c>
      <c r="AL27" s="5">
        <v>0</v>
      </c>
      <c r="AM27" s="5">
        <f t="shared" si="4"/>
        <v>38568.178456009853</v>
      </c>
      <c r="AN27" s="5">
        <f t="shared" si="5"/>
        <v>0</v>
      </c>
      <c r="AO27" s="5">
        <f t="shared" si="6"/>
        <v>0</v>
      </c>
      <c r="AP27" s="11">
        <f t="shared" si="0"/>
        <v>38568.178456009853</v>
      </c>
    </row>
    <row r="28" spans="1:42" ht="18" customHeight="1" x14ac:dyDescent="0.25">
      <c r="A28" s="2" t="s">
        <v>9</v>
      </c>
      <c r="B28" s="2" t="s">
        <v>10</v>
      </c>
      <c r="C28" s="2" t="s">
        <v>52</v>
      </c>
      <c r="D28" s="2" t="s">
        <v>51</v>
      </c>
      <c r="E28" s="2" t="s">
        <v>53</v>
      </c>
      <c r="F28" s="2" t="s">
        <v>39</v>
      </c>
      <c r="G28" s="2" t="s">
        <v>54</v>
      </c>
      <c r="H28" s="2" t="s">
        <v>15</v>
      </c>
      <c r="I28" s="2" t="s">
        <v>16</v>
      </c>
      <c r="J28" s="5">
        <v>2839639.62</v>
      </c>
      <c r="K28" s="5">
        <v>1355525.17</v>
      </c>
      <c r="L28" s="5">
        <v>54221.006800000003</v>
      </c>
      <c r="M28" s="5">
        <v>0</v>
      </c>
      <c r="N28" s="5">
        <v>27282</v>
      </c>
      <c r="O28" s="5">
        <v>667389.92938627605</v>
      </c>
      <c r="P28" s="5">
        <v>694671.92938627594</v>
      </c>
      <c r="Q28" s="5">
        <v>104537.33419068619</v>
      </c>
      <c r="R28" s="5">
        <v>1986209.349623038</v>
      </c>
      <c r="S28" s="5"/>
      <c r="T28" s="5">
        <v>1</v>
      </c>
      <c r="U28" s="5">
        <v>0</v>
      </c>
      <c r="V28" s="5">
        <v>0</v>
      </c>
      <c r="W28" s="5">
        <f t="shared" si="1"/>
        <v>1986209.349623038</v>
      </c>
      <c r="X28" s="5">
        <f t="shared" si="2"/>
        <v>0</v>
      </c>
      <c r="Y28" s="5">
        <f t="shared" si="3"/>
        <v>0</v>
      </c>
      <c r="Z28" s="5">
        <v>103024.29</v>
      </c>
      <c r="AA28" s="5">
        <v>41910.76</v>
      </c>
      <c r="AB28" s="5">
        <v>1676.4304</v>
      </c>
      <c r="AC28" s="5">
        <v>0</v>
      </c>
      <c r="AD28" s="5">
        <v>0</v>
      </c>
      <c r="AE28" s="5">
        <v>27482.0176735483</v>
      </c>
      <c r="AF28" s="5">
        <v>27482.0176735483</v>
      </c>
      <c r="AG28" s="5">
        <v>3693.2920963225852</v>
      </c>
      <c r="AH28" s="5">
        <v>70172.549830129108</v>
      </c>
      <c r="AJ28" s="5">
        <v>1</v>
      </c>
      <c r="AK28" s="5">
        <v>0</v>
      </c>
      <c r="AL28" s="5">
        <v>0</v>
      </c>
      <c r="AM28" s="5">
        <f t="shared" si="4"/>
        <v>70172.549830129108</v>
      </c>
      <c r="AN28" s="5">
        <f t="shared" si="5"/>
        <v>0</v>
      </c>
      <c r="AO28" s="5">
        <f t="shared" si="6"/>
        <v>0</v>
      </c>
      <c r="AP28" s="11">
        <f t="shared" si="0"/>
        <v>70172.549830129108</v>
      </c>
    </row>
    <row r="29" spans="1:42" ht="18" customHeight="1" x14ac:dyDescent="0.25">
      <c r="A29" s="2" t="s">
        <v>9</v>
      </c>
      <c r="B29" s="2" t="s">
        <v>10</v>
      </c>
      <c r="C29" s="2" t="s">
        <v>52</v>
      </c>
      <c r="D29" s="2" t="s">
        <v>51</v>
      </c>
      <c r="E29" s="2" t="s">
        <v>53</v>
      </c>
      <c r="F29" s="2" t="s">
        <v>55</v>
      </c>
      <c r="G29" s="2" t="s">
        <v>56</v>
      </c>
      <c r="H29" s="2" t="s">
        <v>13</v>
      </c>
      <c r="I29" s="2" t="s">
        <v>14</v>
      </c>
      <c r="J29" s="5">
        <v>918887.2</v>
      </c>
      <c r="K29" s="5">
        <v>918887.2</v>
      </c>
      <c r="L29" s="5">
        <v>36755.487999999998</v>
      </c>
      <c r="M29" s="5">
        <v>0</v>
      </c>
      <c r="N29" s="5">
        <v>38731.435211846998</v>
      </c>
      <c r="O29" s="5">
        <v>0</v>
      </c>
      <c r="P29" s="5">
        <v>38731.435211846998</v>
      </c>
      <c r="Q29" s="5">
        <v>42170.013839407649</v>
      </c>
      <c r="R29" s="5">
        <v>801230.26294874528</v>
      </c>
      <c r="S29" s="5"/>
      <c r="T29" s="5">
        <v>1</v>
      </c>
      <c r="U29" s="5">
        <v>0</v>
      </c>
      <c r="V29" s="5">
        <v>0</v>
      </c>
      <c r="W29" s="5">
        <f t="shared" si="1"/>
        <v>801230.26294874528</v>
      </c>
      <c r="X29" s="5">
        <f t="shared" si="2"/>
        <v>0</v>
      </c>
      <c r="Y29" s="5">
        <f t="shared" si="3"/>
        <v>0</v>
      </c>
      <c r="Z29" s="5">
        <v>28444.81</v>
      </c>
      <c r="AA29" s="5">
        <v>28444.81</v>
      </c>
      <c r="AB29" s="5">
        <v>1137.7924</v>
      </c>
      <c r="AC29" s="5">
        <v>0</v>
      </c>
      <c r="AD29" s="5">
        <v>0</v>
      </c>
      <c r="AE29" s="5">
        <v>0</v>
      </c>
      <c r="AF29" s="5">
        <v>0</v>
      </c>
      <c r="AG29" s="5">
        <v>1365.35088</v>
      </c>
      <c r="AH29" s="5">
        <v>25941.666720000001</v>
      </c>
      <c r="AJ29" s="5">
        <v>1</v>
      </c>
      <c r="AK29" s="5">
        <v>0</v>
      </c>
      <c r="AL29" s="5">
        <v>0</v>
      </c>
      <c r="AM29" s="5">
        <f t="shared" si="4"/>
        <v>25941.666720000001</v>
      </c>
      <c r="AN29" s="5">
        <f t="shared" si="5"/>
        <v>0</v>
      </c>
      <c r="AO29" s="5">
        <f t="shared" si="6"/>
        <v>0</v>
      </c>
      <c r="AP29" s="11">
        <f t="shared" si="0"/>
        <v>25941.666720000001</v>
      </c>
    </row>
    <row r="30" spans="1:42" ht="18" customHeight="1" x14ac:dyDescent="0.25">
      <c r="A30" s="2" t="s">
        <v>9</v>
      </c>
      <c r="B30" s="2" t="s">
        <v>10</v>
      </c>
      <c r="C30" s="2" t="s">
        <v>52</v>
      </c>
      <c r="D30" s="2" t="s">
        <v>51</v>
      </c>
      <c r="E30" s="2" t="s">
        <v>53</v>
      </c>
      <c r="F30" s="2" t="s">
        <v>55</v>
      </c>
      <c r="G30" s="2" t="s">
        <v>56</v>
      </c>
      <c r="H30" s="2" t="s">
        <v>15</v>
      </c>
      <c r="I30" s="2" t="s">
        <v>16</v>
      </c>
      <c r="J30" s="5">
        <v>2534538.4700000002</v>
      </c>
      <c r="K30" s="5">
        <v>1430422.97</v>
      </c>
      <c r="L30" s="5">
        <v>57216.918799999999</v>
      </c>
      <c r="M30" s="5">
        <v>83327.776866667889</v>
      </c>
      <c r="N30" s="5">
        <v>36108</v>
      </c>
      <c r="O30" s="5">
        <v>141627.99718511899</v>
      </c>
      <c r="P30" s="5">
        <v>261063.77405178701</v>
      </c>
      <c r="Q30" s="5">
        <v>110812.88885741065</v>
      </c>
      <c r="R30" s="5">
        <v>2105444.8882908025</v>
      </c>
      <c r="S30" s="5"/>
      <c r="T30" s="5">
        <v>1</v>
      </c>
      <c r="U30" s="5">
        <v>0</v>
      </c>
      <c r="V30" s="5">
        <v>0</v>
      </c>
      <c r="W30" s="5">
        <f t="shared" si="1"/>
        <v>2105444.8882908025</v>
      </c>
      <c r="X30" s="5">
        <f t="shared" si="2"/>
        <v>0</v>
      </c>
      <c r="Y30" s="5">
        <f t="shared" si="3"/>
        <v>0</v>
      </c>
      <c r="Z30" s="5">
        <v>91643.57</v>
      </c>
      <c r="AA30" s="5">
        <v>44161.72</v>
      </c>
      <c r="AB30" s="5">
        <v>1766.4688000000001</v>
      </c>
      <c r="AC30" s="5">
        <v>3023.7468237041098</v>
      </c>
      <c r="AD30" s="5">
        <v>0</v>
      </c>
      <c r="AE30" s="5">
        <v>6108.11005076323</v>
      </c>
      <c r="AF30" s="5">
        <v>9131.8568744673394</v>
      </c>
      <c r="AG30" s="5">
        <v>4037.2622162766334</v>
      </c>
      <c r="AH30" s="5">
        <v>76707.982109256031</v>
      </c>
      <c r="AJ30" s="5">
        <v>1</v>
      </c>
      <c r="AK30" s="5">
        <v>0</v>
      </c>
      <c r="AL30" s="5">
        <v>0</v>
      </c>
      <c r="AM30" s="5">
        <f t="shared" si="4"/>
        <v>76707.982109256031</v>
      </c>
      <c r="AN30" s="5">
        <f t="shared" si="5"/>
        <v>0</v>
      </c>
      <c r="AO30" s="5">
        <f t="shared" si="6"/>
        <v>0</v>
      </c>
      <c r="AP30" s="11">
        <f t="shared" si="0"/>
        <v>76707.982109256031</v>
      </c>
    </row>
    <row r="31" spans="1:42" ht="18" customHeight="1" x14ac:dyDescent="0.25">
      <c r="A31" s="2" t="s">
        <v>9</v>
      </c>
      <c r="B31" s="2" t="s">
        <v>10</v>
      </c>
      <c r="C31" s="2" t="s">
        <v>34</v>
      </c>
      <c r="D31" s="2" t="s">
        <v>57</v>
      </c>
      <c r="E31" s="2" t="s">
        <v>58</v>
      </c>
      <c r="F31" s="2" t="s">
        <v>59</v>
      </c>
      <c r="G31" s="2" t="s">
        <v>60</v>
      </c>
      <c r="H31" s="2" t="s">
        <v>13</v>
      </c>
      <c r="I31" s="2" t="s">
        <v>14</v>
      </c>
      <c r="J31" s="5">
        <v>19325</v>
      </c>
      <c r="K31" s="5">
        <v>19325</v>
      </c>
      <c r="L31" s="5">
        <v>773</v>
      </c>
      <c r="M31" s="5">
        <v>0</v>
      </c>
      <c r="N31" s="5">
        <v>0</v>
      </c>
      <c r="O31" s="5">
        <v>0</v>
      </c>
      <c r="P31" s="5">
        <v>0</v>
      </c>
      <c r="Q31" s="5">
        <v>927.6</v>
      </c>
      <c r="R31" s="5">
        <v>17624.400000000001</v>
      </c>
      <c r="S31" s="5"/>
      <c r="T31" s="5">
        <v>1</v>
      </c>
      <c r="U31" s="5">
        <v>0</v>
      </c>
      <c r="V31" s="5">
        <v>0</v>
      </c>
      <c r="W31" s="5">
        <f t="shared" si="1"/>
        <v>17624.400000000001</v>
      </c>
      <c r="X31" s="5">
        <f t="shared" si="2"/>
        <v>0</v>
      </c>
      <c r="Y31" s="5">
        <f t="shared" si="3"/>
        <v>0</v>
      </c>
      <c r="Z31" s="5">
        <v>598</v>
      </c>
      <c r="AA31" s="5">
        <v>598</v>
      </c>
      <c r="AB31" s="5">
        <v>23.92</v>
      </c>
      <c r="AC31" s="5">
        <v>0</v>
      </c>
      <c r="AD31" s="5">
        <v>0</v>
      </c>
      <c r="AE31" s="5">
        <v>0</v>
      </c>
      <c r="AF31" s="5">
        <v>0</v>
      </c>
      <c r="AG31" s="5">
        <v>28.704000000000001</v>
      </c>
      <c r="AH31" s="5">
        <v>545.37599999999998</v>
      </c>
      <c r="AJ31" s="5">
        <v>1</v>
      </c>
      <c r="AK31" s="5">
        <v>0</v>
      </c>
      <c r="AL31" s="5">
        <v>0</v>
      </c>
      <c r="AM31" s="5">
        <f t="shared" si="4"/>
        <v>545.37599999999998</v>
      </c>
      <c r="AN31" s="5">
        <f t="shared" si="5"/>
        <v>0</v>
      </c>
      <c r="AO31" s="5">
        <f t="shared" si="6"/>
        <v>0</v>
      </c>
      <c r="AP31" s="11">
        <f t="shared" si="0"/>
        <v>545.37599999999998</v>
      </c>
    </row>
    <row r="32" spans="1:42" ht="18" customHeight="1" x14ac:dyDescent="0.25">
      <c r="A32" s="2" t="s">
        <v>9</v>
      </c>
      <c r="B32" s="2" t="s">
        <v>10</v>
      </c>
      <c r="C32" s="2" t="s">
        <v>34</v>
      </c>
      <c r="D32" s="2" t="s">
        <v>57</v>
      </c>
      <c r="E32" s="2" t="s">
        <v>58</v>
      </c>
      <c r="F32" s="2" t="s">
        <v>59</v>
      </c>
      <c r="G32" s="2" t="s">
        <v>60</v>
      </c>
      <c r="H32" s="2" t="s">
        <v>15</v>
      </c>
      <c r="I32" s="2" t="s">
        <v>16</v>
      </c>
      <c r="J32" s="5">
        <v>145775.74</v>
      </c>
      <c r="K32" s="5">
        <v>92938.33</v>
      </c>
      <c r="L32" s="5">
        <v>3717.5331999999999</v>
      </c>
      <c r="M32" s="5">
        <v>0</v>
      </c>
      <c r="N32" s="5">
        <v>0</v>
      </c>
      <c r="O32" s="5">
        <v>0</v>
      </c>
      <c r="P32" s="5">
        <v>0</v>
      </c>
      <c r="Q32" s="5">
        <v>7102.9103400000004</v>
      </c>
      <c r="R32" s="5">
        <v>134955.29646000001</v>
      </c>
      <c r="S32" s="5"/>
      <c r="T32" s="5">
        <v>1</v>
      </c>
      <c r="U32" s="5">
        <v>0</v>
      </c>
      <c r="V32" s="5">
        <v>0</v>
      </c>
      <c r="W32" s="5">
        <f t="shared" si="1"/>
        <v>134955.29646000001</v>
      </c>
      <c r="X32" s="5">
        <f t="shared" si="2"/>
        <v>0</v>
      </c>
      <c r="Y32" s="5">
        <f t="shared" si="3"/>
        <v>0</v>
      </c>
      <c r="Z32" s="5">
        <v>5286.47</v>
      </c>
      <c r="AA32" s="5">
        <v>2876.95</v>
      </c>
      <c r="AB32" s="5">
        <v>115.078</v>
      </c>
      <c r="AC32" s="5">
        <v>0</v>
      </c>
      <c r="AD32" s="5">
        <v>0</v>
      </c>
      <c r="AE32" s="5">
        <v>0</v>
      </c>
      <c r="AF32" s="5">
        <v>0</v>
      </c>
      <c r="AG32" s="5">
        <v>258.56959999999998</v>
      </c>
      <c r="AH32" s="5">
        <v>4912.8224</v>
      </c>
      <c r="AJ32" s="5">
        <v>1</v>
      </c>
      <c r="AK32" s="5">
        <v>0</v>
      </c>
      <c r="AL32" s="5">
        <v>0</v>
      </c>
      <c r="AM32" s="5">
        <f t="shared" si="4"/>
        <v>4912.8224</v>
      </c>
      <c r="AN32" s="5">
        <f t="shared" si="5"/>
        <v>0</v>
      </c>
      <c r="AO32" s="5">
        <f t="shared" si="6"/>
        <v>0</v>
      </c>
      <c r="AP32" s="11">
        <f t="shared" si="0"/>
        <v>4912.8224</v>
      </c>
    </row>
    <row r="33" spans="1:42" ht="18" customHeight="1" x14ac:dyDescent="0.25">
      <c r="A33" s="2" t="s">
        <v>9</v>
      </c>
      <c r="B33" s="2" t="s">
        <v>10</v>
      </c>
      <c r="C33" s="2" t="s">
        <v>34</v>
      </c>
      <c r="D33" s="2" t="s">
        <v>57</v>
      </c>
      <c r="E33" s="2" t="s">
        <v>58</v>
      </c>
      <c r="F33" s="2" t="s">
        <v>61</v>
      </c>
      <c r="G33" s="2" t="s">
        <v>62</v>
      </c>
      <c r="H33" s="2" t="s">
        <v>13</v>
      </c>
      <c r="I33" s="2" t="s">
        <v>14</v>
      </c>
      <c r="J33" s="5">
        <v>132513.75</v>
      </c>
      <c r="K33" s="5">
        <v>132513.75</v>
      </c>
      <c r="L33" s="5">
        <v>5300.55</v>
      </c>
      <c r="M33" s="5">
        <v>0</v>
      </c>
      <c r="N33" s="5">
        <v>0</v>
      </c>
      <c r="O33" s="5">
        <v>0</v>
      </c>
      <c r="P33" s="5">
        <v>0</v>
      </c>
      <c r="Q33" s="5">
        <v>6360.66</v>
      </c>
      <c r="R33" s="5">
        <v>120852.54</v>
      </c>
      <c r="S33" s="5"/>
      <c r="T33" s="5">
        <v>1</v>
      </c>
      <c r="U33" s="5">
        <v>0</v>
      </c>
      <c r="V33" s="5">
        <v>0</v>
      </c>
      <c r="W33" s="5">
        <f t="shared" si="1"/>
        <v>120852.54</v>
      </c>
      <c r="X33" s="5">
        <f t="shared" si="2"/>
        <v>0</v>
      </c>
      <c r="Y33" s="5">
        <f t="shared" si="3"/>
        <v>0</v>
      </c>
      <c r="Z33" s="5">
        <v>4100.2700000000004</v>
      </c>
      <c r="AA33" s="5">
        <v>4100.2700000000004</v>
      </c>
      <c r="AB33" s="5">
        <v>164.01079999999999</v>
      </c>
      <c r="AC33" s="5">
        <v>0</v>
      </c>
      <c r="AD33" s="5">
        <v>0</v>
      </c>
      <c r="AE33" s="5">
        <v>0</v>
      </c>
      <c r="AF33" s="5">
        <v>0</v>
      </c>
      <c r="AG33" s="5">
        <v>196.81296</v>
      </c>
      <c r="AH33" s="5">
        <v>3739.4462400000002</v>
      </c>
      <c r="AJ33" s="5">
        <v>1</v>
      </c>
      <c r="AK33" s="5">
        <v>0</v>
      </c>
      <c r="AL33" s="5">
        <v>0</v>
      </c>
      <c r="AM33" s="5">
        <f t="shared" si="4"/>
        <v>3739.4462400000002</v>
      </c>
      <c r="AN33" s="5">
        <f t="shared" si="5"/>
        <v>0</v>
      </c>
      <c r="AO33" s="5">
        <f t="shared" si="6"/>
        <v>0</v>
      </c>
      <c r="AP33" s="11">
        <f t="shared" si="0"/>
        <v>3739.4462400000002</v>
      </c>
    </row>
    <row r="34" spans="1:42" ht="18" customHeight="1" x14ac:dyDescent="0.25">
      <c r="A34" s="2" t="s">
        <v>9</v>
      </c>
      <c r="B34" s="2" t="s">
        <v>10</v>
      </c>
      <c r="C34" s="2" t="s">
        <v>34</v>
      </c>
      <c r="D34" s="2" t="s">
        <v>57</v>
      </c>
      <c r="E34" s="2" t="s">
        <v>58</v>
      </c>
      <c r="F34" s="2" t="s">
        <v>61</v>
      </c>
      <c r="G34" s="2" t="s">
        <v>62</v>
      </c>
      <c r="H34" s="2" t="s">
        <v>15</v>
      </c>
      <c r="I34" s="2" t="s">
        <v>16</v>
      </c>
      <c r="J34" s="5">
        <v>343525</v>
      </c>
      <c r="K34" s="5">
        <v>219017</v>
      </c>
      <c r="L34" s="5">
        <v>8760.68</v>
      </c>
      <c r="M34" s="5">
        <v>0</v>
      </c>
      <c r="N34" s="5">
        <v>0</v>
      </c>
      <c r="O34" s="5">
        <v>0</v>
      </c>
      <c r="P34" s="5">
        <v>0</v>
      </c>
      <c r="Q34" s="5">
        <v>16738.216</v>
      </c>
      <c r="R34" s="5">
        <v>318026.10399999999</v>
      </c>
      <c r="S34" s="5"/>
      <c r="T34" s="5">
        <v>1</v>
      </c>
      <c r="U34" s="5">
        <v>0</v>
      </c>
      <c r="V34" s="5">
        <v>0</v>
      </c>
      <c r="W34" s="5">
        <f t="shared" si="1"/>
        <v>318026.10399999999</v>
      </c>
      <c r="X34" s="5">
        <f t="shared" si="2"/>
        <v>0</v>
      </c>
      <c r="Y34" s="5">
        <f t="shared" si="3"/>
        <v>0</v>
      </c>
      <c r="Z34" s="5">
        <v>12456</v>
      </c>
      <c r="AA34" s="5">
        <v>6778</v>
      </c>
      <c r="AB34" s="5">
        <v>271.12</v>
      </c>
      <c r="AC34" s="5">
        <v>0</v>
      </c>
      <c r="AD34" s="5">
        <v>0</v>
      </c>
      <c r="AE34" s="5">
        <v>0</v>
      </c>
      <c r="AF34" s="5">
        <v>0</v>
      </c>
      <c r="AG34" s="5">
        <v>609.24400000000003</v>
      </c>
      <c r="AH34" s="5">
        <v>11575.636</v>
      </c>
      <c r="AJ34" s="5">
        <v>1</v>
      </c>
      <c r="AK34" s="5">
        <v>0</v>
      </c>
      <c r="AL34" s="5">
        <v>0</v>
      </c>
      <c r="AM34" s="5">
        <f t="shared" si="4"/>
        <v>11575.636</v>
      </c>
      <c r="AN34" s="5">
        <f t="shared" si="5"/>
        <v>0</v>
      </c>
      <c r="AO34" s="5">
        <f t="shared" si="6"/>
        <v>0</v>
      </c>
      <c r="AP34" s="11">
        <f t="shared" si="0"/>
        <v>11575.636</v>
      </c>
    </row>
    <row r="35" spans="1:42" ht="18" customHeight="1" x14ac:dyDescent="0.25">
      <c r="A35" s="2" t="s">
        <v>9</v>
      </c>
      <c r="B35" s="2" t="s">
        <v>10</v>
      </c>
      <c r="C35" s="2" t="s">
        <v>34</v>
      </c>
      <c r="D35" s="2" t="s">
        <v>57</v>
      </c>
      <c r="E35" s="2" t="s">
        <v>58</v>
      </c>
      <c r="F35" s="2" t="s">
        <v>63</v>
      </c>
      <c r="G35" s="2" t="s">
        <v>64</v>
      </c>
      <c r="H35" s="2" t="s">
        <v>13</v>
      </c>
      <c r="I35" s="2" t="s">
        <v>14</v>
      </c>
      <c r="J35" s="5">
        <v>138924.31</v>
      </c>
      <c r="K35" s="5">
        <v>138924.31</v>
      </c>
      <c r="L35" s="5">
        <v>5556.9723999999997</v>
      </c>
      <c r="M35" s="5">
        <v>0</v>
      </c>
      <c r="N35" s="5">
        <v>0</v>
      </c>
      <c r="O35" s="5">
        <v>0</v>
      </c>
      <c r="P35" s="5">
        <v>0</v>
      </c>
      <c r="Q35" s="5">
        <v>6668.3668799999996</v>
      </c>
      <c r="R35" s="5">
        <v>126698.97072</v>
      </c>
      <c r="S35" s="5"/>
      <c r="T35" s="5">
        <v>1</v>
      </c>
      <c r="U35" s="5">
        <v>0</v>
      </c>
      <c r="V35" s="5">
        <v>0</v>
      </c>
      <c r="W35" s="5">
        <f t="shared" si="1"/>
        <v>126698.97072</v>
      </c>
      <c r="X35" s="5">
        <f t="shared" si="2"/>
        <v>0</v>
      </c>
      <c r="Y35" s="5">
        <f t="shared" si="3"/>
        <v>0</v>
      </c>
      <c r="Z35" s="5">
        <v>4299.17</v>
      </c>
      <c r="AA35" s="5">
        <v>4299.17</v>
      </c>
      <c r="AB35" s="5">
        <v>171.96680000000001</v>
      </c>
      <c r="AC35" s="5">
        <v>0</v>
      </c>
      <c r="AD35" s="5">
        <v>0</v>
      </c>
      <c r="AE35" s="5">
        <v>0</v>
      </c>
      <c r="AF35" s="5">
        <v>0</v>
      </c>
      <c r="AG35" s="5">
        <v>206.36016000000001</v>
      </c>
      <c r="AH35" s="5">
        <v>3920.8430400000002</v>
      </c>
      <c r="AJ35" s="5">
        <v>1</v>
      </c>
      <c r="AK35" s="5">
        <v>0</v>
      </c>
      <c r="AL35" s="5">
        <v>0</v>
      </c>
      <c r="AM35" s="5">
        <f t="shared" si="4"/>
        <v>3920.8430400000002</v>
      </c>
      <c r="AN35" s="5">
        <f t="shared" si="5"/>
        <v>0</v>
      </c>
      <c r="AO35" s="5">
        <f t="shared" si="6"/>
        <v>0</v>
      </c>
      <c r="AP35" s="11">
        <f t="shared" ref="AP35:AP66" si="7">SUM(AM35:AO35)</f>
        <v>3920.8430400000002</v>
      </c>
    </row>
    <row r="36" spans="1:42" ht="18" customHeight="1" x14ac:dyDescent="0.25">
      <c r="A36" s="2" t="s">
        <v>9</v>
      </c>
      <c r="B36" s="2" t="s">
        <v>10</v>
      </c>
      <c r="C36" s="2" t="s">
        <v>34</v>
      </c>
      <c r="D36" s="2" t="s">
        <v>57</v>
      </c>
      <c r="E36" s="2" t="s">
        <v>58</v>
      </c>
      <c r="F36" s="2" t="s">
        <v>63</v>
      </c>
      <c r="G36" s="2" t="s">
        <v>64</v>
      </c>
      <c r="H36" s="2" t="s">
        <v>15</v>
      </c>
      <c r="I36" s="2" t="s">
        <v>16</v>
      </c>
      <c r="J36" s="5">
        <v>36082.69</v>
      </c>
      <c r="K36" s="5">
        <v>23004.17</v>
      </c>
      <c r="L36" s="5">
        <v>920.16679999999997</v>
      </c>
      <c r="M36" s="5">
        <v>0</v>
      </c>
      <c r="N36" s="5">
        <v>0</v>
      </c>
      <c r="O36" s="5">
        <v>0</v>
      </c>
      <c r="P36" s="5">
        <v>0</v>
      </c>
      <c r="Q36" s="5">
        <v>1758.12616</v>
      </c>
      <c r="R36" s="5">
        <v>33404.397040000003</v>
      </c>
      <c r="S36" s="5"/>
      <c r="T36" s="5">
        <v>1</v>
      </c>
      <c r="U36" s="5">
        <v>0</v>
      </c>
      <c r="V36" s="5">
        <v>0</v>
      </c>
      <c r="W36" s="5">
        <f t="shared" si="1"/>
        <v>33404.397040000003</v>
      </c>
      <c r="X36" s="5">
        <f t="shared" si="2"/>
        <v>0</v>
      </c>
      <c r="Y36" s="5">
        <f t="shared" si="3"/>
        <v>0</v>
      </c>
      <c r="Z36" s="5">
        <v>1308.3599999999999</v>
      </c>
      <c r="AA36" s="5">
        <v>711.93</v>
      </c>
      <c r="AB36" s="5">
        <v>28.4772</v>
      </c>
      <c r="AC36" s="5">
        <v>0</v>
      </c>
      <c r="AD36" s="5">
        <v>0</v>
      </c>
      <c r="AE36" s="5">
        <v>0</v>
      </c>
      <c r="AF36" s="5">
        <v>0</v>
      </c>
      <c r="AG36" s="5">
        <v>63.994140000000002</v>
      </c>
      <c r="AH36" s="5">
        <v>1215.8886600000001</v>
      </c>
      <c r="AJ36" s="5">
        <v>1</v>
      </c>
      <c r="AK36" s="5">
        <v>0</v>
      </c>
      <c r="AL36" s="5">
        <v>0</v>
      </c>
      <c r="AM36" s="5">
        <f t="shared" si="4"/>
        <v>1215.8886600000001</v>
      </c>
      <c r="AN36" s="5">
        <f t="shared" si="5"/>
        <v>0</v>
      </c>
      <c r="AO36" s="5">
        <f t="shared" si="6"/>
        <v>0</v>
      </c>
      <c r="AP36" s="11">
        <f t="shared" si="7"/>
        <v>1215.8886600000001</v>
      </c>
    </row>
    <row r="37" spans="1:42" ht="18" customHeight="1" x14ac:dyDescent="0.25">
      <c r="A37" s="2" t="s">
        <v>9</v>
      </c>
      <c r="B37" s="2" t="s">
        <v>10</v>
      </c>
      <c r="C37" s="2" t="s">
        <v>65</v>
      </c>
      <c r="D37" s="2" t="s">
        <v>39</v>
      </c>
      <c r="E37" s="2" t="s">
        <v>66</v>
      </c>
      <c r="F37" s="2" t="s">
        <v>24</v>
      </c>
      <c r="G37" s="2" t="s">
        <v>67</v>
      </c>
      <c r="H37" s="2" t="s">
        <v>13</v>
      </c>
      <c r="I37" s="2" t="s">
        <v>14</v>
      </c>
      <c r="J37" s="5">
        <v>3605394.36</v>
      </c>
      <c r="K37" s="5">
        <v>3605394.36</v>
      </c>
      <c r="L37" s="5">
        <v>144215.77439999999</v>
      </c>
      <c r="M37" s="5">
        <v>0</v>
      </c>
      <c r="N37" s="5">
        <v>188800.14539872401</v>
      </c>
      <c r="O37" s="5">
        <v>0</v>
      </c>
      <c r="P37" s="5">
        <v>188800.14539872401</v>
      </c>
      <c r="Q37" s="5">
        <v>163618.9220100638</v>
      </c>
      <c r="R37" s="5">
        <v>3108759.5181912123</v>
      </c>
      <c r="S37" s="5"/>
      <c r="T37" s="5">
        <v>1</v>
      </c>
      <c r="U37" s="5">
        <v>0</v>
      </c>
      <c r="V37" s="5">
        <v>0</v>
      </c>
      <c r="W37" s="5">
        <f t="shared" si="1"/>
        <v>3108759.5181912123</v>
      </c>
      <c r="X37" s="5">
        <f t="shared" si="2"/>
        <v>0</v>
      </c>
      <c r="Y37" s="5">
        <f t="shared" si="3"/>
        <v>0</v>
      </c>
      <c r="Z37" s="5">
        <v>111414.91</v>
      </c>
      <c r="AA37" s="5">
        <v>111414.91</v>
      </c>
      <c r="AB37" s="5">
        <v>4456.5964000000004</v>
      </c>
      <c r="AC37" s="5">
        <v>0</v>
      </c>
      <c r="AD37" s="5">
        <v>487.78732073093397</v>
      </c>
      <c r="AE37" s="5">
        <v>0</v>
      </c>
      <c r="AF37" s="5">
        <v>487.78732073093397</v>
      </c>
      <c r="AG37" s="5">
        <v>5323.5263139634526</v>
      </c>
      <c r="AH37" s="5">
        <v>101146.99996530561</v>
      </c>
      <c r="AJ37" s="5">
        <v>1</v>
      </c>
      <c r="AK37" s="5">
        <v>0</v>
      </c>
      <c r="AL37" s="5">
        <v>0</v>
      </c>
      <c r="AM37" s="5">
        <f t="shared" si="4"/>
        <v>101146.99996530561</v>
      </c>
      <c r="AN37" s="5">
        <f t="shared" si="5"/>
        <v>0</v>
      </c>
      <c r="AO37" s="5">
        <f t="shared" si="6"/>
        <v>0</v>
      </c>
      <c r="AP37" s="11">
        <f t="shared" si="7"/>
        <v>101146.99996530561</v>
      </c>
    </row>
    <row r="38" spans="1:42" ht="18" customHeight="1" x14ac:dyDescent="0.25">
      <c r="A38" s="2" t="s">
        <v>9</v>
      </c>
      <c r="B38" s="2" t="s">
        <v>10</v>
      </c>
      <c r="C38" s="2" t="s">
        <v>65</v>
      </c>
      <c r="D38" s="2" t="s">
        <v>39</v>
      </c>
      <c r="E38" s="2" t="s">
        <v>66</v>
      </c>
      <c r="F38" s="2" t="s">
        <v>24</v>
      </c>
      <c r="G38" s="2" t="s">
        <v>67</v>
      </c>
      <c r="H38" s="2" t="s">
        <v>15</v>
      </c>
      <c r="I38" s="2" t="s">
        <v>16</v>
      </c>
      <c r="J38" s="5">
        <v>4403209.5199999996</v>
      </c>
      <c r="K38" s="5">
        <v>2466085.23</v>
      </c>
      <c r="L38" s="5">
        <v>98643.409199999995</v>
      </c>
      <c r="M38" s="5">
        <v>0</v>
      </c>
      <c r="N38" s="5">
        <v>186580.24727577501</v>
      </c>
      <c r="O38" s="5">
        <v>316216.32098838099</v>
      </c>
      <c r="P38" s="5">
        <v>502796.568264156</v>
      </c>
      <c r="Q38" s="5">
        <v>190088.47712679219</v>
      </c>
      <c r="R38" s="5">
        <v>3611681.0654090517</v>
      </c>
      <c r="S38" s="5"/>
      <c r="T38" s="5">
        <v>1</v>
      </c>
      <c r="U38" s="5">
        <v>0</v>
      </c>
      <c r="V38" s="5">
        <v>0</v>
      </c>
      <c r="W38" s="5">
        <f t="shared" si="1"/>
        <v>3611681.0654090517</v>
      </c>
      <c r="X38" s="5">
        <f t="shared" si="2"/>
        <v>0</v>
      </c>
      <c r="Y38" s="5">
        <f t="shared" si="3"/>
        <v>0</v>
      </c>
      <c r="Z38" s="5">
        <v>159703.79999999999</v>
      </c>
      <c r="AA38" s="5">
        <v>76222.520000000091</v>
      </c>
      <c r="AB38" s="5">
        <v>3048.900800000004</v>
      </c>
      <c r="AC38" s="5">
        <v>0</v>
      </c>
      <c r="AD38" s="5">
        <v>0</v>
      </c>
      <c r="AE38" s="5">
        <v>13637.7869504931</v>
      </c>
      <c r="AF38" s="5">
        <v>13637.7869504931</v>
      </c>
      <c r="AG38" s="5">
        <v>7150.855612475345</v>
      </c>
      <c r="AH38" s="5">
        <v>135866.25663703153</v>
      </c>
      <c r="AJ38" s="5">
        <v>1</v>
      </c>
      <c r="AK38" s="5">
        <v>0</v>
      </c>
      <c r="AL38" s="5">
        <v>0</v>
      </c>
      <c r="AM38" s="5">
        <f t="shared" si="4"/>
        <v>135866.25663703153</v>
      </c>
      <c r="AN38" s="5">
        <f t="shared" si="5"/>
        <v>0</v>
      </c>
      <c r="AO38" s="5">
        <f t="shared" si="6"/>
        <v>0</v>
      </c>
      <c r="AP38" s="11">
        <f t="shared" si="7"/>
        <v>135866.25663703153</v>
      </c>
    </row>
    <row r="39" spans="1:42" ht="18" customHeight="1" x14ac:dyDescent="0.25">
      <c r="A39" s="2" t="s">
        <v>9</v>
      </c>
      <c r="B39" s="2" t="s">
        <v>10</v>
      </c>
      <c r="C39" s="2" t="s">
        <v>68</v>
      </c>
      <c r="D39" s="2" t="s">
        <v>48</v>
      </c>
      <c r="E39" s="2" t="s">
        <v>69</v>
      </c>
      <c r="F39" s="2" t="s">
        <v>28</v>
      </c>
      <c r="G39" s="2" t="s">
        <v>70</v>
      </c>
      <c r="H39" s="2" t="s">
        <v>13</v>
      </c>
      <c r="I39" s="2" t="s">
        <v>14</v>
      </c>
      <c r="J39" s="5">
        <v>1324026</v>
      </c>
      <c r="K39" s="5">
        <v>1324026</v>
      </c>
      <c r="L39" s="5">
        <v>52961.04</v>
      </c>
      <c r="M39" s="5">
        <v>0</v>
      </c>
      <c r="N39" s="5">
        <v>88864.312834259108</v>
      </c>
      <c r="O39" s="5">
        <v>0</v>
      </c>
      <c r="P39" s="5">
        <v>88864.312834259108</v>
      </c>
      <c r="Q39" s="5">
        <v>59110.032358287041</v>
      </c>
      <c r="R39" s="5">
        <v>1123090.6148074539</v>
      </c>
      <c r="S39" s="5"/>
      <c r="T39" s="5">
        <v>1</v>
      </c>
      <c r="U39" s="5">
        <v>0</v>
      </c>
      <c r="V39" s="5">
        <v>0</v>
      </c>
      <c r="W39" s="5">
        <f t="shared" si="1"/>
        <v>1123090.6148074539</v>
      </c>
      <c r="X39" s="5">
        <f t="shared" si="2"/>
        <v>0</v>
      </c>
      <c r="Y39" s="5">
        <f t="shared" si="3"/>
        <v>0</v>
      </c>
      <c r="Z39" s="5">
        <v>40973</v>
      </c>
      <c r="AA39" s="5">
        <v>40973</v>
      </c>
      <c r="AB39" s="5">
        <v>1638.92</v>
      </c>
      <c r="AC39" s="5">
        <v>0</v>
      </c>
      <c r="AD39" s="5">
        <v>1433.1524925695301</v>
      </c>
      <c r="AE39" s="5">
        <v>0</v>
      </c>
      <c r="AF39" s="5">
        <v>1433.1524925695301</v>
      </c>
      <c r="AG39" s="5">
        <v>1895.0463753715235</v>
      </c>
      <c r="AH39" s="5">
        <v>36005.881132058945</v>
      </c>
      <c r="AJ39" s="5">
        <v>1</v>
      </c>
      <c r="AK39" s="5">
        <v>0</v>
      </c>
      <c r="AL39" s="5">
        <v>0</v>
      </c>
      <c r="AM39" s="5">
        <f t="shared" si="4"/>
        <v>36005.881132058945</v>
      </c>
      <c r="AN39" s="5">
        <f t="shared" si="5"/>
        <v>0</v>
      </c>
      <c r="AO39" s="5">
        <f t="shared" si="6"/>
        <v>0</v>
      </c>
      <c r="AP39" s="11">
        <f t="shared" si="7"/>
        <v>36005.881132058945</v>
      </c>
    </row>
    <row r="40" spans="1:42" ht="18" customHeight="1" x14ac:dyDescent="0.25">
      <c r="A40" s="2" t="s">
        <v>9</v>
      </c>
      <c r="B40" s="2" t="s">
        <v>10</v>
      </c>
      <c r="C40" s="2" t="s">
        <v>68</v>
      </c>
      <c r="D40" s="2" t="s">
        <v>48</v>
      </c>
      <c r="E40" s="2" t="s">
        <v>69</v>
      </c>
      <c r="F40" s="2" t="s">
        <v>28</v>
      </c>
      <c r="G40" s="2" t="s">
        <v>70</v>
      </c>
      <c r="H40" s="2" t="s">
        <v>15</v>
      </c>
      <c r="I40" s="2" t="s">
        <v>16</v>
      </c>
      <c r="J40" s="5">
        <v>3912442</v>
      </c>
      <c r="K40" s="5">
        <v>2669760</v>
      </c>
      <c r="L40" s="5">
        <v>106790.39999999999</v>
      </c>
      <c r="M40" s="5">
        <v>55925.928286852599</v>
      </c>
      <c r="N40" s="5">
        <v>75656</v>
      </c>
      <c r="O40" s="5">
        <v>312542</v>
      </c>
      <c r="P40" s="5">
        <v>444123.92828685301</v>
      </c>
      <c r="Q40" s="5">
        <v>168076.38358565737</v>
      </c>
      <c r="R40" s="5">
        <v>3193451.2881274899</v>
      </c>
      <c r="S40" s="5"/>
      <c r="T40" s="5">
        <v>1</v>
      </c>
      <c r="U40" s="5">
        <v>0</v>
      </c>
      <c r="V40" s="5">
        <v>0</v>
      </c>
      <c r="W40" s="5">
        <f t="shared" si="1"/>
        <v>3193451.2881274899</v>
      </c>
      <c r="X40" s="5">
        <f t="shared" si="2"/>
        <v>0</v>
      </c>
      <c r="Y40" s="5">
        <f t="shared" si="3"/>
        <v>0</v>
      </c>
      <c r="Z40" s="5">
        <v>141755</v>
      </c>
      <c r="AA40" s="5">
        <v>82535</v>
      </c>
      <c r="AB40" s="5">
        <v>3301.4</v>
      </c>
      <c r="AC40" s="5">
        <v>2029.6350597609601</v>
      </c>
      <c r="AD40" s="5">
        <v>0</v>
      </c>
      <c r="AE40" s="5">
        <v>14910</v>
      </c>
      <c r="AF40" s="5">
        <v>16939.635059761</v>
      </c>
      <c r="AG40" s="5">
        <v>6075.6982470119492</v>
      </c>
      <c r="AH40" s="5">
        <v>115438.26669322705</v>
      </c>
      <c r="AJ40" s="5">
        <v>1</v>
      </c>
      <c r="AK40" s="5">
        <v>0</v>
      </c>
      <c r="AL40" s="5">
        <v>0</v>
      </c>
      <c r="AM40" s="5">
        <f t="shared" si="4"/>
        <v>115438.26669322705</v>
      </c>
      <c r="AN40" s="5">
        <f t="shared" si="5"/>
        <v>0</v>
      </c>
      <c r="AO40" s="5">
        <f t="shared" si="6"/>
        <v>0</v>
      </c>
      <c r="AP40" s="11">
        <f t="shared" si="7"/>
        <v>115438.26669322705</v>
      </c>
    </row>
    <row r="41" spans="1:42" ht="18" customHeight="1" x14ac:dyDescent="0.25">
      <c r="A41" s="2" t="s">
        <v>9</v>
      </c>
      <c r="B41" s="2" t="s">
        <v>10</v>
      </c>
      <c r="C41" s="2" t="s">
        <v>68</v>
      </c>
      <c r="D41" s="2" t="s">
        <v>48</v>
      </c>
      <c r="E41" s="2" t="s">
        <v>69</v>
      </c>
      <c r="F41" s="2" t="s">
        <v>43</v>
      </c>
      <c r="G41" s="2" t="s">
        <v>71</v>
      </c>
      <c r="H41" s="2" t="s">
        <v>13</v>
      </c>
      <c r="I41" s="2" t="s">
        <v>14</v>
      </c>
      <c r="J41" s="5">
        <v>1249744.68</v>
      </c>
      <c r="K41" s="5">
        <v>1249744.68</v>
      </c>
      <c r="L41" s="5">
        <v>49989.787199999999</v>
      </c>
      <c r="M41" s="5">
        <v>0</v>
      </c>
      <c r="N41" s="5">
        <v>108268.656385116</v>
      </c>
      <c r="O41" s="5">
        <v>0</v>
      </c>
      <c r="P41" s="5">
        <v>108268.656385116</v>
      </c>
      <c r="Q41" s="5">
        <v>54574.311820744195</v>
      </c>
      <c r="R41" s="5">
        <v>1036911.9245941398</v>
      </c>
      <c r="S41" s="5"/>
      <c r="T41" s="5">
        <v>1</v>
      </c>
      <c r="U41" s="5">
        <v>0</v>
      </c>
      <c r="V41" s="5">
        <v>0</v>
      </c>
      <c r="W41" s="5">
        <f t="shared" si="1"/>
        <v>1036911.9245941398</v>
      </c>
      <c r="X41" s="5">
        <f t="shared" si="2"/>
        <v>0</v>
      </c>
      <c r="Y41" s="5">
        <f t="shared" si="3"/>
        <v>0</v>
      </c>
      <c r="Z41" s="5">
        <v>38220.31</v>
      </c>
      <c r="AA41" s="5">
        <v>38220.31</v>
      </c>
      <c r="AB41" s="5">
        <v>1528.8124</v>
      </c>
      <c r="AC41" s="5">
        <v>0</v>
      </c>
      <c r="AD41" s="5">
        <v>1088.0293486355599</v>
      </c>
      <c r="AE41" s="5">
        <v>0</v>
      </c>
      <c r="AF41" s="5">
        <v>1088.0293486355599</v>
      </c>
      <c r="AG41" s="5">
        <v>1780.1734125682219</v>
      </c>
      <c r="AH41" s="5">
        <v>33823.294838796217</v>
      </c>
      <c r="AJ41" s="5">
        <v>1</v>
      </c>
      <c r="AK41" s="5">
        <v>0</v>
      </c>
      <c r="AL41" s="5">
        <v>0</v>
      </c>
      <c r="AM41" s="5">
        <f t="shared" si="4"/>
        <v>33823.294838796217</v>
      </c>
      <c r="AN41" s="5">
        <f t="shared" si="5"/>
        <v>0</v>
      </c>
      <c r="AO41" s="5">
        <f t="shared" si="6"/>
        <v>0</v>
      </c>
      <c r="AP41" s="11">
        <f t="shared" si="7"/>
        <v>33823.294838796217</v>
      </c>
    </row>
    <row r="42" spans="1:42" ht="18" customHeight="1" x14ac:dyDescent="0.25">
      <c r="A42" s="2" t="s">
        <v>9</v>
      </c>
      <c r="B42" s="2" t="s">
        <v>10</v>
      </c>
      <c r="C42" s="2" t="s">
        <v>68</v>
      </c>
      <c r="D42" s="2" t="s">
        <v>48</v>
      </c>
      <c r="E42" s="2" t="s">
        <v>69</v>
      </c>
      <c r="F42" s="2" t="s">
        <v>43</v>
      </c>
      <c r="G42" s="2" t="s">
        <v>71</v>
      </c>
      <c r="H42" s="2" t="s">
        <v>15</v>
      </c>
      <c r="I42" s="2" t="s">
        <v>16</v>
      </c>
      <c r="J42" s="5">
        <v>1708773.29</v>
      </c>
      <c r="K42" s="5">
        <v>1165838.71</v>
      </c>
      <c r="L42" s="5">
        <v>46633.5484</v>
      </c>
      <c r="M42" s="5">
        <v>0</v>
      </c>
      <c r="N42" s="5">
        <v>322253.158280865</v>
      </c>
      <c r="O42" s="5">
        <v>218687.429254302</v>
      </c>
      <c r="P42" s="5">
        <v>540940.587535167</v>
      </c>
      <c r="Q42" s="5">
        <v>56059.957703241649</v>
      </c>
      <c r="R42" s="5">
        <v>1065139.1963615913</v>
      </c>
      <c r="S42" s="5"/>
      <c r="T42" s="5">
        <v>1</v>
      </c>
      <c r="U42" s="5">
        <v>0</v>
      </c>
      <c r="V42" s="5">
        <v>0</v>
      </c>
      <c r="W42" s="5">
        <f t="shared" si="1"/>
        <v>1065139.1963615913</v>
      </c>
      <c r="X42" s="5">
        <f t="shared" si="2"/>
        <v>0</v>
      </c>
      <c r="Y42" s="5">
        <f t="shared" si="3"/>
        <v>0</v>
      </c>
      <c r="Z42" s="5">
        <v>61680.71</v>
      </c>
      <c r="AA42" s="5">
        <v>35909.29</v>
      </c>
      <c r="AB42" s="5">
        <v>1436.3715999999999</v>
      </c>
      <c r="AC42" s="5">
        <v>0</v>
      </c>
      <c r="AD42" s="5">
        <v>844.22870944076396</v>
      </c>
      <c r="AE42" s="5">
        <v>10428.5850860421</v>
      </c>
      <c r="AF42" s="5">
        <v>11272.8137954828</v>
      </c>
      <c r="AG42" s="5">
        <v>2448.5762302258599</v>
      </c>
      <c r="AH42" s="5">
        <v>46522.948374291336</v>
      </c>
      <c r="AJ42" s="5">
        <v>1</v>
      </c>
      <c r="AK42" s="5">
        <v>0</v>
      </c>
      <c r="AL42" s="5">
        <v>0</v>
      </c>
      <c r="AM42" s="5">
        <f t="shared" si="4"/>
        <v>46522.948374291336</v>
      </c>
      <c r="AN42" s="5">
        <f t="shared" si="5"/>
        <v>0</v>
      </c>
      <c r="AO42" s="5">
        <f t="shared" si="6"/>
        <v>0</v>
      </c>
      <c r="AP42" s="11">
        <f t="shared" si="7"/>
        <v>46522.948374291336</v>
      </c>
    </row>
    <row r="43" spans="1:42" ht="18" customHeight="1" x14ac:dyDescent="0.25">
      <c r="A43" s="2" t="s">
        <v>9</v>
      </c>
      <c r="B43" s="2" t="s">
        <v>10</v>
      </c>
      <c r="C43" s="2" t="s">
        <v>55</v>
      </c>
      <c r="D43" s="2" t="s">
        <v>72</v>
      </c>
      <c r="E43" s="2" t="s">
        <v>73</v>
      </c>
      <c r="F43" s="2" t="s">
        <v>51</v>
      </c>
      <c r="G43" s="2" t="s">
        <v>73</v>
      </c>
      <c r="H43" s="2" t="s">
        <v>13</v>
      </c>
      <c r="I43" s="2" t="s">
        <v>14</v>
      </c>
      <c r="J43" s="5">
        <v>10532493.029999999</v>
      </c>
      <c r="K43" s="5">
        <v>10532493.029999999</v>
      </c>
      <c r="L43" s="5">
        <v>421299.72120000003</v>
      </c>
      <c r="M43" s="5">
        <v>39716</v>
      </c>
      <c r="N43" s="5">
        <v>93302.25562118899</v>
      </c>
      <c r="O43" s="5">
        <v>0</v>
      </c>
      <c r="P43" s="5">
        <v>133018.25562118899</v>
      </c>
      <c r="Q43" s="5">
        <v>498908.75265894056</v>
      </c>
      <c r="R43" s="5">
        <v>9479266.3005198706</v>
      </c>
      <c r="S43" s="5"/>
      <c r="T43" s="5">
        <v>1</v>
      </c>
      <c r="U43" s="5">
        <v>0</v>
      </c>
      <c r="V43" s="5">
        <v>0</v>
      </c>
      <c r="W43" s="5">
        <f t="shared" si="1"/>
        <v>9479266.3005198706</v>
      </c>
      <c r="X43" s="5">
        <f t="shared" si="2"/>
        <v>0</v>
      </c>
      <c r="Y43" s="5">
        <f t="shared" si="3"/>
        <v>0</v>
      </c>
      <c r="Z43" s="5">
        <v>552962.89</v>
      </c>
      <c r="AA43" s="5">
        <v>552962.89</v>
      </c>
      <c r="AB43" s="5">
        <v>22118.515599999999</v>
      </c>
      <c r="AC43" s="5">
        <v>0</v>
      </c>
      <c r="AD43" s="5">
        <v>2337.1510575457301</v>
      </c>
      <c r="AE43" s="5">
        <v>0</v>
      </c>
      <c r="AF43" s="5">
        <v>2337.1510575457301</v>
      </c>
      <c r="AG43" s="5">
        <v>26425.361167122715</v>
      </c>
      <c r="AH43" s="5">
        <v>502081.86217533151</v>
      </c>
      <c r="AJ43" s="5">
        <v>1</v>
      </c>
      <c r="AK43" s="5">
        <v>0</v>
      </c>
      <c r="AL43" s="5">
        <v>0</v>
      </c>
      <c r="AM43" s="5">
        <f t="shared" si="4"/>
        <v>502081.86217533151</v>
      </c>
      <c r="AN43" s="5">
        <f t="shared" si="5"/>
        <v>0</v>
      </c>
      <c r="AO43" s="5">
        <f t="shared" si="6"/>
        <v>0</v>
      </c>
      <c r="AP43" s="11">
        <f t="shared" si="7"/>
        <v>502081.86217533151</v>
      </c>
    </row>
    <row r="44" spans="1:42" ht="18" customHeight="1" x14ac:dyDescent="0.25">
      <c r="A44" s="2" t="s">
        <v>9</v>
      </c>
      <c r="B44" s="2" t="s">
        <v>10</v>
      </c>
      <c r="C44" s="2" t="s">
        <v>55</v>
      </c>
      <c r="D44" s="2" t="s">
        <v>72</v>
      </c>
      <c r="E44" s="2" t="s">
        <v>73</v>
      </c>
      <c r="F44" s="2" t="s">
        <v>51</v>
      </c>
      <c r="G44" s="2" t="s">
        <v>73</v>
      </c>
      <c r="H44" s="2" t="s">
        <v>15</v>
      </c>
      <c r="I44" s="2" t="s">
        <v>16</v>
      </c>
      <c r="J44" s="5">
        <v>6541312.0899999999</v>
      </c>
      <c r="K44" s="5">
        <v>4505163.01</v>
      </c>
      <c r="L44" s="5">
        <v>180206.52040000001</v>
      </c>
      <c r="M44" s="5">
        <v>61714</v>
      </c>
      <c r="N44" s="5">
        <v>59023.782774390202</v>
      </c>
      <c r="O44" s="5">
        <v>514263.14387904503</v>
      </c>
      <c r="P44" s="5">
        <v>635000.92665343604</v>
      </c>
      <c r="Q44" s="5">
        <v>286305.23214732821</v>
      </c>
      <c r="R44" s="5">
        <v>5439799.410799236</v>
      </c>
      <c r="S44" s="5"/>
      <c r="T44" s="5">
        <v>1</v>
      </c>
      <c r="U44" s="5">
        <v>0</v>
      </c>
      <c r="V44" s="5">
        <v>0</v>
      </c>
      <c r="W44" s="5">
        <f t="shared" si="1"/>
        <v>5439799.410799236</v>
      </c>
      <c r="X44" s="5">
        <f t="shared" si="2"/>
        <v>0</v>
      </c>
      <c r="Y44" s="5">
        <f t="shared" si="3"/>
        <v>0</v>
      </c>
      <c r="Z44" s="5">
        <v>201225.94</v>
      </c>
      <c r="AA44" s="5">
        <v>235870</v>
      </c>
      <c r="AB44" s="5">
        <v>9434.7999999999993</v>
      </c>
      <c r="AC44" s="5">
        <v>0</v>
      </c>
      <c r="AD44" s="5">
        <v>2077.4676067073201</v>
      </c>
      <c r="AE44" s="5">
        <v>0</v>
      </c>
      <c r="AF44" s="5">
        <v>2077.4676067073201</v>
      </c>
      <c r="AG44" s="5">
        <v>9485.6836196646345</v>
      </c>
      <c r="AH44" s="5">
        <v>180227.98877362805</v>
      </c>
      <c r="AJ44" s="5">
        <v>1</v>
      </c>
      <c r="AK44" s="5">
        <v>0</v>
      </c>
      <c r="AL44" s="5">
        <v>0</v>
      </c>
      <c r="AM44" s="5">
        <f t="shared" si="4"/>
        <v>180227.98877362805</v>
      </c>
      <c r="AN44" s="5">
        <f t="shared" si="5"/>
        <v>0</v>
      </c>
      <c r="AO44" s="5">
        <f t="shared" si="6"/>
        <v>0</v>
      </c>
      <c r="AP44" s="11">
        <f t="shared" si="7"/>
        <v>180227.98877362805</v>
      </c>
    </row>
    <row r="45" spans="1:42" ht="18" customHeight="1" x14ac:dyDescent="0.25">
      <c r="A45" s="2" t="s">
        <v>9</v>
      </c>
      <c r="B45" s="2" t="s">
        <v>10</v>
      </c>
      <c r="C45" s="2" t="s">
        <v>74</v>
      </c>
      <c r="D45" s="2" t="s">
        <v>41</v>
      </c>
      <c r="E45" s="2" t="s">
        <v>75</v>
      </c>
      <c r="F45" s="2" t="s">
        <v>76</v>
      </c>
      <c r="G45" s="2" t="s">
        <v>77</v>
      </c>
      <c r="H45" s="2" t="s">
        <v>13</v>
      </c>
      <c r="I45" s="2" t="s">
        <v>14</v>
      </c>
      <c r="J45" s="5">
        <v>85959.16</v>
      </c>
      <c r="K45" s="5">
        <v>85959.16</v>
      </c>
      <c r="L45" s="5">
        <v>3438.3663999999999</v>
      </c>
      <c r="M45" s="5">
        <v>0</v>
      </c>
      <c r="N45" s="5">
        <v>0</v>
      </c>
      <c r="O45" s="5">
        <v>0</v>
      </c>
      <c r="P45" s="5">
        <v>0</v>
      </c>
      <c r="Q45" s="5">
        <v>4126.0396799999999</v>
      </c>
      <c r="R45" s="5">
        <v>78394.753920000003</v>
      </c>
      <c r="S45" s="5"/>
      <c r="T45" s="5">
        <v>1</v>
      </c>
      <c r="U45" s="5">
        <v>0</v>
      </c>
      <c r="V45" s="5">
        <v>0</v>
      </c>
      <c r="W45" s="5">
        <f t="shared" si="1"/>
        <v>78394.753920000003</v>
      </c>
      <c r="X45" s="5">
        <f t="shared" si="2"/>
        <v>0</v>
      </c>
      <c r="Y45" s="5">
        <f t="shared" si="3"/>
        <v>0</v>
      </c>
      <c r="Z45" s="5">
        <v>2633.85</v>
      </c>
      <c r="AA45" s="5">
        <v>2633.85</v>
      </c>
      <c r="AB45" s="5">
        <v>105.354</v>
      </c>
      <c r="AC45" s="5">
        <v>0</v>
      </c>
      <c r="AD45" s="5">
        <v>0</v>
      </c>
      <c r="AE45" s="5">
        <v>0</v>
      </c>
      <c r="AF45" s="5">
        <v>0</v>
      </c>
      <c r="AG45" s="5">
        <v>126.4248</v>
      </c>
      <c r="AH45" s="5">
        <v>2402.0711999999999</v>
      </c>
      <c r="AJ45" s="5">
        <v>1</v>
      </c>
      <c r="AK45" s="5">
        <v>0</v>
      </c>
      <c r="AL45" s="5">
        <v>0</v>
      </c>
      <c r="AM45" s="5">
        <f t="shared" si="4"/>
        <v>2402.0711999999999</v>
      </c>
      <c r="AN45" s="5">
        <f t="shared" si="5"/>
        <v>0</v>
      </c>
      <c r="AO45" s="5">
        <f t="shared" si="6"/>
        <v>0</v>
      </c>
      <c r="AP45" s="11">
        <f t="shared" si="7"/>
        <v>2402.0711999999999</v>
      </c>
    </row>
    <row r="46" spans="1:42" ht="18" customHeight="1" x14ac:dyDescent="0.25">
      <c r="A46" s="2" t="s">
        <v>9</v>
      </c>
      <c r="B46" s="2" t="s">
        <v>10</v>
      </c>
      <c r="C46" s="2" t="s">
        <v>74</v>
      </c>
      <c r="D46" s="2" t="s">
        <v>41</v>
      </c>
      <c r="E46" s="2" t="s">
        <v>75</v>
      </c>
      <c r="F46" s="2" t="s">
        <v>76</v>
      </c>
      <c r="G46" s="2" t="s">
        <v>77</v>
      </c>
      <c r="H46" s="2" t="s">
        <v>15</v>
      </c>
      <c r="I46" s="2" t="s">
        <v>16</v>
      </c>
      <c r="J46" s="5">
        <v>1344800</v>
      </c>
      <c r="K46" s="5">
        <v>694080</v>
      </c>
      <c r="L46" s="5">
        <v>27763.200000000001</v>
      </c>
      <c r="M46" s="5">
        <v>90578.090894081906</v>
      </c>
      <c r="N46" s="5">
        <v>0</v>
      </c>
      <c r="O46" s="5">
        <v>0</v>
      </c>
      <c r="P46" s="5">
        <v>90578.090894081906</v>
      </c>
      <c r="Q46" s="5">
        <v>61322.935455295905</v>
      </c>
      <c r="R46" s="5">
        <v>1165135.7736506222</v>
      </c>
      <c r="S46" s="5"/>
      <c r="T46" s="5">
        <v>1</v>
      </c>
      <c r="U46" s="5">
        <v>0</v>
      </c>
      <c r="V46" s="5">
        <v>0</v>
      </c>
      <c r="W46" s="5">
        <f t="shared" si="1"/>
        <v>1165135.7736506222</v>
      </c>
      <c r="X46" s="5">
        <f t="shared" si="2"/>
        <v>0</v>
      </c>
      <c r="Y46" s="5">
        <f t="shared" si="3"/>
        <v>0</v>
      </c>
      <c r="Z46" s="5">
        <v>48760</v>
      </c>
      <c r="AA46" s="5">
        <v>21480</v>
      </c>
      <c r="AB46" s="5">
        <v>859.2</v>
      </c>
      <c r="AC46" s="5">
        <v>3285.5193450212496</v>
      </c>
      <c r="AD46" s="5">
        <v>0</v>
      </c>
      <c r="AE46" s="5">
        <v>0</v>
      </c>
      <c r="AF46" s="5">
        <v>3285.5193450212496</v>
      </c>
      <c r="AG46" s="5">
        <v>2230.7640327489376</v>
      </c>
      <c r="AH46" s="5">
        <v>42384.516622229814</v>
      </c>
      <c r="AJ46" s="5">
        <v>1</v>
      </c>
      <c r="AK46" s="5">
        <v>0</v>
      </c>
      <c r="AL46" s="5">
        <v>0</v>
      </c>
      <c r="AM46" s="5">
        <f t="shared" si="4"/>
        <v>42384.516622229814</v>
      </c>
      <c r="AN46" s="5">
        <f t="shared" si="5"/>
        <v>0</v>
      </c>
      <c r="AO46" s="5">
        <f t="shared" si="6"/>
        <v>0</v>
      </c>
      <c r="AP46" s="11">
        <f t="shared" si="7"/>
        <v>42384.516622229814</v>
      </c>
    </row>
    <row r="47" spans="1:42" ht="18" customHeight="1" x14ac:dyDescent="0.25">
      <c r="A47" s="2" t="s">
        <v>9</v>
      </c>
      <c r="B47" s="2" t="s">
        <v>10</v>
      </c>
      <c r="C47" s="2" t="s">
        <v>74</v>
      </c>
      <c r="D47" s="2" t="s">
        <v>41</v>
      </c>
      <c r="E47" s="2" t="s">
        <v>75</v>
      </c>
      <c r="F47" s="2" t="s">
        <v>74</v>
      </c>
      <c r="G47" s="2" t="s">
        <v>78</v>
      </c>
      <c r="H47" s="2" t="s">
        <v>13</v>
      </c>
      <c r="I47" s="2" t="s">
        <v>14</v>
      </c>
      <c r="J47" s="5">
        <v>13219.91</v>
      </c>
      <c r="K47" s="5">
        <v>13219.91</v>
      </c>
      <c r="L47" s="5">
        <v>528.79639999999995</v>
      </c>
      <c r="M47" s="5">
        <v>0</v>
      </c>
      <c r="N47" s="5">
        <v>11568</v>
      </c>
      <c r="O47" s="5">
        <v>0</v>
      </c>
      <c r="P47" s="5">
        <v>11568</v>
      </c>
      <c r="Q47" s="5">
        <v>56.155679999999997</v>
      </c>
      <c r="R47" s="5">
        <v>1066.9579200000001</v>
      </c>
      <c r="S47" s="5"/>
      <c r="T47" s="5">
        <v>1</v>
      </c>
      <c r="U47" s="5">
        <v>0</v>
      </c>
      <c r="V47" s="5">
        <v>0</v>
      </c>
      <c r="W47" s="5">
        <f t="shared" si="1"/>
        <v>1066.9579200000001</v>
      </c>
      <c r="X47" s="5">
        <f t="shared" si="2"/>
        <v>0</v>
      </c>
      <c r="Y47" s="5">
        <f t="shared" si="3"/>
        <v>0</v>
      </c>
      <c r="Z47" s="5">
        <v>409.12</v>
      </c>
      <c r="AA47" s="5">
        <v>409.12</v>
      </c>
      <c r="AB47" s="5">
        <v>16.364799999999999</v>
      </c>
      <c r="AC47" s="5">
        <v>0</v>
      </c>
      <c r="AD47" s="5">
        <v>0</v>
      </c>
      <c r="AE47" s="5">
        <v>0</v>
      </c>
      <c r="AF47" s="5">
        <v>0</v>
      </c>
      <c r="AG47" s="5">
        <v>19.63776</v>
      </c>
      <c r="AH47" s="5">
        <v>373.11743999999999</v>
      </c>
      <c r="AJ47" s="5">
        <v>1</v>
      </c>
      <c r="AK47" s="5">
        <v>0</v>
      </c>
      <c r="AL47" s="5">
        <v>0</v>
      </c>
      <c r="AM47" s="5">
        <f t="shared" si="4"/>
        <v>373.11743999999999</v>
      </c>
      <c r="AN47" s="5">
        <f t="shared" si="5"/>
        <v>0</v>
      </c>
      <c r="AO47" s="5">
        <f t="shared" si="6"/>
        <v>0</v>
      </c>
      <c r="AP47" s="11">
        <f t="shared" si="7"/>
        <v>373.11743999999999</v>
      </c>
    </row>
    <row r="48" spans="1:42" ht="18" customHeight="1" x14ac:dyDescent="0.25">
      <c r="A48" s="2" t="s">
        <v>9</v>
      </c>
      <c r="B48" s="2" t="s">
        <v>10</v>
      </c>
      <c r="C48" s="2" t="s">
        <v>74</v>
      </c>
      <c r="D48" s="2" t="s">
        <v>41</v>
      </c>
      <c r="E48" s="2" t="s">
        <v>75</v>
      </c>
      <c r="F48" s="2" t="s">
        <v>74</v>
      </c>
      <c r="G48" s="2" t="s">
        <v>78</v>
      </c>
      <c r="H48" s="2" t="s">
        <v>15</v>
      </c>
      <c r="I48" s="2" t="s">
        <v>16</v>
      </c>
      <c r="J48" s="5">
        <v>550729</v>
      </c>
      <c r="K48" s="5">
        <v>284229.46000000002</v>
      </c>
      <c r="L48" s="5">
        <v>11369.178400000001</v>
      </c>
      <c r="M48" s="5">
        <v>14558.199185903599</v>
      </c>
      <c r="N48" s="5">
        <v>5784</v>
      </c>
      <c r="O48" s="5">
        <v>27113</v>
      </c>
      <c r="P48" s="5">
        <v>47455.199185903606</v>
      </c>
      <c r="Q48" s="5">
        <v>24595.231120704822</v>
      </c>
      <c r="R48" s="5">
        <v>467309.39129339153</v>
      </c>
      <c r="S48" s="5"/>
      <c r="T48" s="5">
        <v>1</v>
      </c>
      <c r="U48" s="5">
        <v>0</v>
      </c>
      <c r="V48" s="5">
        <v>0</v>
      </c>
      <c r="W48" s="5">
        <f t="shared" si="1"/>
        <v>467309.39129339153</v>
      </c>
      <c r="X48" s="5">
        <f t="shared" si="2"/>
        <v>0</v>
      </c>
      <c r="Y48" s="5">
        <f t="shared" si="3"/>
        <v>0</v>
      </c>
      <c r="Z48" s="5">
        <v>19969.04</v>
      </c>
      <c r="AA48" s="5">
        <v>8796.1299999999992</v>
      </c>
      <c r="AB48" s="5">
        <v>351.84519999999998</v>
      </c>
      <c r="AC48" s="5">
        <v>528.70407274941397</v>
      </c>
      <c r="AD48" s="5">
        <v>0</v>
      </c>
      <c r="AE48" s="5">
        <v>1136</v>
      </c>
      <c r="AF48" s="5">
        <v>1664.70407274941</v>
      </c>
      <c r="AG48" s="5">
        <v>897.62453636252951</v>
      </c>
      <c r="AH48" s="5">
        <v>17054.86619088806</v>
      </c>
      <c r="AJ48" s="5">
        <v>1</v>
      </c>
      <c r="AK48" s="5">
        <v>0</v>
      </c>
      <c r="AL48" s="5">
        <v>0</v>
      </c>
      <c r="AM48" s="5">
        <f t="shared" si="4"/>
        <v>17054.86619088806</v>
      </c>
      <c r="AN48" s="5">
        <f t="shared" si="5"/>
        <v>0</v>
      </c>
      <c r="AO48" s="5">
        <f t="shared" si="6"/>
        <v>0</v>
      </c>
      <c r="AP48" s="11">
        <f t="shared" si="7"/>
        <v>17054.86619088806</v>
      </c>
    </row>
    <row r="49" spans="1:42" ht="18" customHeight="1" x14ac:dyDescent="0.25">
      <c r="A49" s="2" t="s">
        <v>9</v>
      </c>
      <c r="B49" s="2" t="s">
        <v>10</v>
      </c>
      <c r="C49" s="2" t="s">
        <v>79</v>
      </c>
      <c r="D49" s="2" t="s">
        <v>44</v>
      </c>
      <c r="E49" s="2" t="s">
        <v>80</v>
      </c>
      <c r="F49" s="2" t="s">
        <v>81</v>
      </c>
      <c r="G49" s="2" t="s">
        <v>82</v>
      </c>
      <c r="H49" s="2" t="s">
        <v>13</v>
      </c>
      <c r="I49" s="2" t="s">
        <v>14</v>
      </c>
      <c r="J49" s="5">
        <v>1563126.21</v>
      </c>
      <c r="K49" s="5">
        <v>1563126.21</v>
      </c>
      <c r="L49" s="5">
        <v>62525.0484</v>
      </c>
      <c r="M49" s="5">
        <v>0</v>
      </c>
      <c r="N49" s="5">
        <v>57717.752692211398</v>
      </c>
      <c r="O49" s="5">
        <v>0</v>
      </c>
      <c r="P49" s="5">
        <v>57717.752692211398</v>
      </c>
      <c r="Q49" s="5">
        <v>72144.170445389434</v>
      </c>
      <c r="R49" s="5">
        <v>1370739.2384623992</v>
      </c>
      <c r="S49" s="5"/>
      <c r="T49" s="5">
        <v>1</v>
      </c>
      <c r="U49" s="5">
        <v>0</v>
      </c>
      <c r="V49" s="5">
        <v>0</v>
      </c>
      <c r="W49" s="5">
        <f t="shared" si="1"/>
        <v>1370739.2384623992</v>
      </c>
      <c r="X49" s="5">
        <f t="shared" si="2"/>
        <v>0</v>
      </c>
      <c r="Y49" s="5">
        <f t="shared" si="3"/>
        <v>0</v>
      </c>
      <c r="Z49" s="5">
        <v>48212.5</v>
      </c>
      <c r="AA49" s="5">
        <v>48212.5</v>
      </c>
      <c r="AB49" s="5">
        <v>1928.5</v>
      </c>
      <c r="AC49" s="5">
        <v>0</v>
      </c>
      <c r="AD49" s="5">
        <v>257.84184823441001</v>
      </c>
      <c r="AE49" s="5">
        <v>0</v>
      </c>
      <c r="AF49" s="5">
        <v>257.84184823441001</v>
      </c>
      <c r="AG49" s="5">
        <v>2301.3079075882797</v>
      </c>
      <c r="AH49" s="5">
        <v>43724.850244177316</v>
      </c>
      <c r="AJ49" s="5">
        <v>1</v>
      </c>
      <c r="AK49" s="5">
        <v>0</v>
      </c>
      <c r="AL49" s="5">
        <v>0</v>
      </c>
      <c r="AM49" s="5">
        <f t="shared" si="4"/>
        <v>43724.850244177316</v>
      </c>
      <c r="AN49" s="5">
        <f t="shared" si="5"/>
        <v>0</v>
      </c>
      <c r="AO49" s="5">
        <f t="shared" si="6"/>
        <v>0</v>
      </c>
      <c r="AP49" s="11">
        <f t="shared" si="7"/>
        <v>43724.850244177316</v>
      </c>
    </row>
    <row r="50" spans="1:42" ht="18" customHeight="1" x14ac:dyDescent="0.25">
      <c r="A50" s="2" t="s">
        <v>9</v>
      </c>
      <c r="B50" s="2" t="s">
        <v>10</v>
      </c>
      <c r="C50" s="2" t="s">
        <v>79</v>
      </c>
      <c r="D50" s="2" t="s">
        <v>44</v>
      </c>
      <c r="E50" s="2" t="s">
        <v>80</v>
      </c>
      <c r="F50" s="2" t="s">
        <v>81</v>
      </c>
      <c r="G50" s="2" t="s">
        <v>82</v>
      </c>
      <c r="H50" s="2" t="s">
        <v>15</v>
      </c>
      <c r="I50" s="2" t="s">
        <v>16</v>
      </c>
      <c r="J50" s="5">
        <v>296856.62</v>
      </c>
      <c r="K50" s="5">
        <v>165861.22</v>
      </c>
      <c r="L50" s="5">
        <v>6634.4488000000001</v>
      </c>
      <c r="M50" s="5">
        <v>0</v>
      </c>
      <c r="N50" s="5">
        <v>0</v>
      </c>
      <c r="O50" s="5">
        <v>43223.161803333402</v>
      </c>
      <c r="P50" s="5">
        <v>43223.161803333402</v>
      </c>
      <c r="Q50" s="5">
        <v>12349.950469833331</v>
      </c>
      <c r="R50" s="5">
        <v>234649.05892683327</v>
      </c>
      <c r="S50" s="5"/>
      <c r="T50" s="5">
        <v>1</v>
      </c>
      <c r="U50" s="5">
        <v>0</v>
      </c>
      <c r="V50" s="5">
        <v>0</v>
      </c>
      <c r="W50" s="5">
        <f t="shared" si="1"/>
        <v>234649.05892683327</v>
      </c>
      <c r="X50" s="5">
        <f t="shared" si="2"/>
        <v>0</v>
      </c>
      <c r="Y50" s="5">
        <f t="shared" si="3"/>
        <v>0</v>
      </c>
      <c r="Z50" s="5">
        <v>10687.36</v>
      </c>
      <c r="AA50" s="5">
        <v>5093.75</v>
      </c>
      <c r="AB50" s="5">
        <v>203.75</v>
      </c>
      <c r="AC50" s="5">
        <v>0</v>
      </c>
      <c r="AD50" s="5">
        <v>0</v>
      </c>
      <c r="AE50" s="5">
        <v>1823.0620882272701</v>
      </c>
      <c r="AF50" s="5">
        <v>1823.0620882272701</v>
      </c>
      <c r="AG50" s="5">
        <v>433.02739558863647</v>
      </c>
      <c r="AH50" s="5">
        <v>8227.5205161840931</v>
      </c>
      <c r="AJ50" s="5">
        <v>1</v>
      </c>
      <c r="AK50" s="5">
        <v>0</v>
      </c>
      <c r="AL50" s="5">
        <v>0</v>
      </c>
      <c r="AM50" s="5">
        <f t="shared" si="4"/>
        <v>8227.5205161840931</v>
      </c>
      <c r="AN50" s="5">
        <f t="shared" si="5"/>
        <v>0</v>
      </c>
      <c r="AO50" s="5">
        <f t="shared" si="6"/>
        <v>0</v>
      </c>
      <c r="AP50" s="11">
        <f t="shared" si="7"/>
        <v>8227.5205161840931</v>
      </c>
    </row>
    <row r="51" spans="1:42" ht="18" customHeight="1" x14ac:dyDescent="0.25">
      <c r="A51" s="2" t="s">
        <v>9</v>
      </c>
      <c r="B51" s="2" t="s">
        <v>10</v>
      </c>
      <c r="C51" s="2" t="s">
        <v>84</v>
      </c>
      <c r="D51" s="2" t="s">
        <v>83</v>
      </c>
      <c r="E51" s="2" t="s">
        <v>85</v>
      </c>
      <c r="F51" s="2" t="s">
        <v>57</v>
      </c>
      <c r="G51" s="2" t="s">
        <v>86</v>
      </c>
      <c r="H51" s="2" t="s">
        <v>13</v>
      </c>
      <c r="I51" s="2" t="s">
        <v>14</v>
      </c>
      <c r="J51" s="5">
        <v>7029464.3799999999</v>
      </c>
      <c r="K51" s="5">
        <v>7029464.3799999999</v>
      </c>
      <c r="L51" s="5">
        <v>281178.57520000002</v>
      </c>
      <c r="M51" s="5">
        <v>760325.88034085103</v>
      </c>
      <c r="N51" s="5">
        <v>8316.4605434710411</v>
      </c>
      <c r="O51" s="5">
        <v>0</v>
      </c>
      <c r="P51" s="5">
        <v>768642.34088432207</v>
      </c>
      <c r="Q51" s="5">
        <v>298982.17319578386</v>
      </c>
      <c r="R51" s="5">
        <v>5680661.2907198947</v>
      </c>
      <c r="S51" s="5"/>
      <c r="T51" s="5">
        <v>1</v>
      </c>
      <c r="U51" s="5">
        <v>0</v>
      </c>
      <c r="V51" s="5">
        <v>0</v>
      </c>
      <c r="W51" s="5">
        <f t="shared" si="1"/>
        <v>5680661.2907198947</v>
      </c>
      <c r="X51" s="5">
        <f t="shared" si="2"/>
        <v>0</v>
      </c>
      <c r="Y51" s="5">
        <f t="shared" si="3"/>
        <v>0</v>
      </c>
      <c r="Z51" s="5">
        <v>194017.73</v>
      </c>
      <c r="AA51" s="5">
        <v>194017.73</v>
      </c>
      <c r="AB51" s="5">
        <v>7760.7092000000002</v>
      </c>
      <c r="AC51" s="5">
        <v>0</v>
      </c>
      <c r="AD51" s="5">
        <v>211.430943556778</v>
      </c>
      <c r="AE51" s="5">
        <v>0</v>
      </c>
      <c r="AF51" s="5">
        <v>211.430943556778</v>
      </c>
      <c r="AG51" s="5">
        <v>9302.279492822161</v>
      </c>
      <c r="AH51" s="5">
        <v>176743.31036362107</v>
      </c>
      <c r="AJ51" s="5">
        <v>1</v>
      </c>
      <c r="AK51" s="5">
        <v>0</v>
      </c>
      <c r="AL51" s="5">
        <v>0</v>
      </c>
      <c r="AM51" s="5">
        <f t="shared" si="4"/>
        <v>176743.31036362107</v>
      </c>
      <c r="AN51" s="5">
        <f t="shared" si="5"/>
        <v>0</v>
      </c>
      <c r="AO51" s="5">
        <f t="shared" si="6"/>
        <v>0</v>
      </c>
      <c r="AP51" s="11">
        <f t="shared" si="7"/>
        <v>176743.31036362107</v>
      </c>
    </row>
    <row r="52" spans="1:42" ht="18" customHeight="1" x14ac:dyDescent="0.25">
      <c r="A52" s="2" t="s">
        <v>9</v>
      </c>
      <c r="B52" s="2" t="s">
        <v>10</v>
      </c>
      <c r="C52" s="2" t="s">
        <v>84</v>
      </c>
      <c r="D52" s="2" t="s">
        <v>83</v>
      </c>
      <c r="E52" s="2" t="s">
        <v>85</v>
      </c>
      <c r="F52" s="2" t="s">
        <v>57</v>
      </c>
      <c r="G52" s="2" t="s">
        <v>86</v>
      </c>
      <c r="H52" s="2" t="s">
        <v>15</v>
      </c>
      <c r="I52" s="2" t="s">
        <v>16</v>
      </c>
      <c r="J52" s="5">
        <v>6494002.79</v>
      </c>
      <c r="K52" s="5">
        <v>3512127.37</v>
      </c>
      <c r="L52" s="5">
        <v>140485.09479999999</v>
      </c>
      <c r="M52" s="5">
        <v>833265.28125883394</v>
      </c>
      <c r="N52" s="5">
        <v>8567</v>
      </c>
      <c r="O52" s="5">
        <v>1233340.8889975599</v>
      </c>
      <c r="P52" s="5">
        <v>2075173.17025639</v>
      </c>
      <c r="Q52" s="5">
        <v>213917.22624718049</v>
      </c>
      <c r="R52" s="5">
        <v>4064427.298696429</v>
      </c>
      <c r="S52" s="5"/>
      <c r="T52" s="5">
        <v>1</v>
      </c>
      <c r="U52" s="5">
        <v>0</v>
      </c>
      <c r="V52" s="5">
        <v>0</v>
      </c>
      <c r="W52" s="5">
        <f t="shared" si="1"/>
        <v>4064427.298696429</v>
      </c>
      <c r="X52" s="5">
        <f t="shared" si="2"/>
        <v>0</v>
      </c>
      <c r="Y52" s="5">
        <f t="shared" si="3"/>
        <v>0</v>
      </c>
      <c r="Z52" s="5">
        <v>206354.24</v>
      </c>
      <c r="AA52" s="5">
        <v>95210.67</v>
      </c>
      <c r="AB52" s="5">
        <v>3808.4268000000002</v>
      </c>
      <c r="AC52" s="5">
        <v>0</v>
      </c>
      <c r="AD52" s="5">
        <v>0</v>
      </c>
      <c r="AE52" s="5">
        <v>48691.618721858402</v>
      </c>
      <c r="AF52" s="5">
        <v>48691.618721858402</v>
      </c>
      <c r="AG52" s="5">
        <v>7692.7097239070799</v>
      </c>
      <c r="AH52" s="5">
        <v>146161.48475423452</v>
      </c>
      <c r="AJ52" s="5">
        <v>1</v>
      </c>
      <c r="AK52" s="5">
        <v>0</v>
      </c>
      <c r="AL52" s="5">
        <v>0</v>
      </c>
      <c r="AM52" s="5">
        <f t="shared" si="4"/>
        <v>146161.48475423452</v>
      </c>
      <c r="AN52" s="5">
        <f t="shared" si="5"/>
        <v>0</v>
      </c>
      <c r="AO52" s="5">
        <f t="shared" si="6"/>
        <v>0</v>
      </c>
      <c r="AP52" s="11">
        <f t="shared" si="7"/>
        <v>146161.48475423452</v>
      </c>
    </row>
    <row r="53" spans="1:42" ht="18" customHeight="1" x14ac:dyDescent="0.25">
      <c r="A53" s="2" t="s">
        <v>9</v>
      </c>
      <c r="B53" s="2" t="s">
        <v>10</v>
      </c>
      <c r="C53" s="2" t="s">
        <v>87</v>
      </c>
      <c r="D53" s="2" t="s">
        <v>52</v>
      </c>
      <c r="E53" s="2" t="s">
        <v>88</v>
      </c>
      <c r="F53" s="2" t="s">
        <v>38</v>
      </c>
      <c r="G53" s="2" t="s">
        <v>89</v>
      </c>
      <c r="H53" s="2" t="s">
        <v>13</v>
      </c>
      <c r="I53" s="2" t="s">
        <v>14</v>
      </c>
      <c r="J53" s="5">
        <v>12763366.300000001</v>
      </c>
      <c r="K53" s="5">
        <v>12763366.300000001</v>
      </c>
      <c r="L53" s="5">
        <v>510534.652</v>
      </c>
      <c r="M53" s="5">
        <v>0</v>
      </c>
      <c r="N53" s="5">
        <v>49026.5459148308</v>
      </c>
      <c r="O53" s="5">
        <v>0</v>
      </c>
      <c r="P53" s="5">
        <v>49026.5459148308</v>
      </c>
      <c r="Q53" s="5">
        <v>610190.25510425842</v>
      </c>
      <c r="R53" s="5">
        <v>11593614.846980911</v>
      </c>
      <c r="S53" s="5"/>
      <c r="T53" s="5">
        <v>1</v>
      </c>
      <c r="U53" s="5">
        <v>0</v>
      </c>
      <c r="V53" s="5">
        <v>0</v>
      </c>
      <c r="W53" s="5">
        <f t="shared" si="1"/>
        <v>11593614.846980911</v>
      </c>
      <c r="X53" s="5">
        <f t="shared" si="2"/>
        <v>0</v>
      </c>
      <c r="Y53" s="5">
        <f t="shared" si="3"/>
        <v>0</v>
      </c>
      <c r="Z53" s="5">
        <v>671960.56000000203</v>
      </c>
      <c r="AA53" s="5">
        <v>671960.56000000203</v>
      </c>
      <c r="AB53" s="5">
        <v>26878.42240000008</v>
      </c>
      <c r="AC53" s="5">
        <v>0</v>
      </c>
      <c r="AD53" s="5">
        <v>2581.13031001935</v>
      </c>
      <c r="AE53" s="5">
        <v>0</v>
      </c>
      <c r="AF53" s="5">
        <v>2581.13031001935</v>
      </c>
      <c r="AG53" s="5">
        <v>32125.050364499126</v>
      </c>
      <c r="AH53" s="5">
        <v>610375.95692548354</v>
      </c>
      <c r="AJ53" s="5">
        <v>1</v>
      </c>
      <c r="AK53" s="5">
        <v>0</v>
      </c>
      <c r="AL53" s="5">
        <v>0</v>
      </c>
      <c r="AM53" s="5">
        <f t="shared" si="4"/>
        <v>610375.95692548354</v>
      </c>
      <c r="AN53" s="5">
        <f t="shared" si="5"/>
        <v>0</v>
      </c>
      <c r="AO53" s="5">
        <f t="shared" si="6"/>
        <v>0</v>
      </c>
      <c r="AP53" s="11">
        <f t="shared" si="7"/>
        <v>610375.95692548354</v>
      </c>
    </row>
    <row r="54" spans="1:42" ht="18" customHeight="1" x14ac:dyDescent="0.25">
      <c r="A54" s="2" t="s">
        <v>9</v>
      </c>
      <c r="B54" s="2" t="s">
        <v>10</v>
      </c>
      <c r="C54" s="2" t="s">
        <v>87</v>
      </c>
      <c r="D54" s="2" t="s">
        <v>52</v>
      </c>
      <c r="E54" s="2" t="s">
        <v>88</v>
      </c>
      <c r="F54" s="2" t="s">
        <v>38</v>
      </c>
      <c r="G54" s="2" t="s">
        <v>89</v>
      </c>
      <c r="H54" s="2" t="s">
        <v>15</v>
      </c>
      <c r="I54" s="2" t="s">
        <v>16</v>
      </c>
      <c r="J54" s="5">
        <v>16199193.01</v>
      </c>
      <c r="K54" s="5">
        <v>8215677.8099999903</v>
      </c>
      <c r="L54" s="5">
        <v>328627.11239999958</v>
      </c>
      <c r="M54" s="5">
        <v>0</v>
      </c>
      <c r="N54" s="5">
        <v>29839.947862988804</v>
      </c>
      <c r="O54" s="5">
        <v>7848657.8059998006</v>
      </c>
      <c r="P54" s="5">
        <v>7878497.7538627898</v>
      </c>
      <c r="Q54" s="5">
        <v>399603.40718686057</v>
      </c>
      <c r="R54" s="5">
        <v>7592464.7365503507</v>
      </c>
      <c r="S54" s="5"/>
      <c r="T54" s="5">
        <v>1</v>
      </c>
      <c r="U54" s="5">
        <v>0</v>
      </c>
      <c r="V54" s="5">
        <v>0</v>
      </c>
      <c r="W54" s="5">
        <f t="shared" si="1"/>
        <v>7592464.7365503507</v>
      </c>
      <c r="X54" s="5">
        <f t="shared" si="2"/>
        <v>0</v>
      </c>
      <c r="Y54" s="5">
        <f t="shared" si="3"/>
        <v>0</v>
      </c>
      <c r="Z54" s="5">
        <v>501154.63999999902</v>
      </c>
      <c r="AA54" s="5">
        <v>432535.72000000102</v>
      </c>
      <c r="AB54" s="5">
        <v>17301.428800000042</v>
      </c>
      <c r="AC54" s="5">
        <v>0</v>
      </c>
      <c r="AD54" s="5">
        <v>1571.00151561079</v>
      </c>
      <c r="AE54" s="5">
        <v>67458.547921188496</v>
      </c>
      <c r="AF54" s="5">
        <v>69029.549436799411</v>
      </c>
      <c r="AG54" s="5">
        <v>20741.183088159978</v>
      </c>
      <c r="AH54" s="5">
        <v>394082.47867503954</v>
      </c>
      <c r="AJ54" s="5">
        <v>1</v>
      </c>
      <c r="AK54" s="5">
        <v>0</v>
      </c>
      <c r="AL54" s="5">
        <v>0</v>
      </c>
      <c r="AM54" s="5">
        <f t="shared" si="4"/>
        <v>394082.47867503954</v>
      </c>
      <c r="AN54" s="5">
        <f t="shared" si="5"/>
        <v>0</v>
      </c>
      <c r="AO54" s="5">
        <f t="shared" si="6"/>
        <v>0</v>
      </c>
      <c r="AP54" s="11">
        <f t="shared" si="7"/>
        <v>394082.47867503954</v>
      </c>
    </row>
    <row r="55" spans="1:42" ht="18" customHeight="1" x14ac:dyDescent="0.25">
      <c r="A55" s="2" t="s">
        <v>9</v>
      </c>
      <c r="B55" s="2" t="s">
        <v>10</v>
      </c>
      <c r="C55" s="2" t="s">
        <v>90</v>
      </c>
      <c r="D55" s="2" t="s">
        <v>30</v>
      </c>
      <c r="E55" s="2" t="s">
        <v>91</v>
      </c>
      <c r="F55" s="2" t="s">
        <v>52</v>
      </c>
      <c r="G55" s="2" t="s">
        <v>93</v>
      </c>
      <c r="H55" s="2" t="s">
        <v>13</v>
      </c>
      <c r="I55" s="2" t="s">
        <v>14</v>
      </c>
      <c r="J55" s="5">
        <v>1801789.23</v>
      </c>
      <c r="K55" s="5">
        <v>1801789.23</v>
      </c>
      <c r="L55" s="5">
        <v>72071.569199999998</v>
      </c>
      <c r="M55" s="5">
        <v>0</v>
      </c>
      <c r="N55" s="5">
        <v>0</v>
      </c>
      <c r="O55" s="5">
        <v>0</v>
      </c>
      <c r="P55" s="5">
        <v>0</v>
      </c>
      <c r="Q55" s="5">
        <v>86485.883040000001</v>
      </c>
      <c r="R55" s="5">
        <v>1643231.77776</v>
      </c>
      <c r="S55" s="5"/>
      <c r="T55" s="5">
        <v>1</v>
      </c>
      <c r="U55" s="5">
        <v>0</v>
      </c>
      <c r="V55" s="5">
        <v>0</v>
      </c>
      <c r="W55" s="5">
        <f t="shared" si="1"/>
        <v>1643231.77776</v>
      </c>
      <c r="X55" s="5">
        <f t="shared" si="2"/>
        <v>0</v>
      </c>
      <c r="Y55" s="5">
        <f t="shared" si="3"/>
        <v>0</v>
      </c>
      <c r="Z55" s="5">
        <v>94818.23</v>
      </c>
      <c r="AA55" s="5">
        <v>94818.23</v>
      </c>
      <c r="AB55" s="5">
        <v>3792.7292000000002</v>
      </c>
      <c r="AC55" s="5">
        <v>0</v>
      </c>
      <c r="AD55" s="5">
        <v>0</v>
      </c>
      <c r="AE55" s="5">
        <v>0</v>
      </c>
      <c r="AF55" s="5">
        <v>0</v>
      </c>
      <c r="AG55" s="5">
        <v>4551.2750400000004</v>
      </c>
      <c r="AH55" s="5">
        <v>86474.225760000001</v>
      </c>
      <c r="AJ55" s="5">
        <v>1</v>
      </c>
      <c r="AK55" s="5">
        <v>0</v>
      </c>
      <c r="AL55" s="5">
        <v>0</v>
      </c>
      <c r="AM55" s="5">
        <f t="shared" si="4"/>
        <v>86474.225760000001</v>
      </c>
      <c r="AN55" s="5">
        <f t="shared" si="5"/>
        <v>0</v>
      </c>
      <c r="AO55" s="5">
        <f t="shared" si="6"/>
        <v>0</v>
      </c>
      <c r="AP55" s="11">
        <f t="shared" si="7"/>
        <v>86474.225760000001</v>
      </c>
    </row>
    <row r="56" spans="1:42" ht="18" customHeight="1" x14ac:dyDescent="0.25">
      <c r="A56" s="2" t="s">
        <v>9</v>
      </c>
      <c r="B56" s="2" t="s">
        <v>10</v>
      </c>
      <c r="C56" s="2" t="s">
        <v>90</v>
      </c>
      <c r="D56" s="2" t="s">
        <v>30</v>
      </c>
      <c r="E56" s="2" t="s">
        <v>91</v>
      </c>
      <c r="F56" s="2" t="s">
        <v>52</v>
      </c>
      <c r="G56" s="2" t="s">
        <v>93</v>
      </c>
      <c r="H56" s="2" t="s">
        <v>15</v>
      </c>
      <c r="I56" s="2" t="s">
        <v>16</v>
      </c>
      <c r="J56" s="5">
        <v>403774</v>
      </c>
      <c r="K56" s="5">
        <v>256459</v>
      </c>
      <c r="L56" s="5">
        <v>10258.36</v>
      </c>
      <c r="M56" s="5">
        <v>0</v>
      </c>
      <c r="N56" s="5">
        <v>0</v>
      </c>
      <c r="O56" s="5">
        <v>42090</v>
      </c>
      <c r="P56" s="5">
        <v>42090</v>
      </c>
      <c r="Q56" s="5">
        <v>17571.281999999999</v>
      </c>
      <c r="R56" s="5">
        <v>333854.35800000001</v>
      </c>
      <c r="S56" s="5"/>
      <c r="T56" s="5">
        <v>1</v>
      </c>
      <c r="U56" s="5">
        <v>0</v>
      </c>
      <c r="V56" s="5">
        <v>0</v>
      </c>
      <c r="W56" s="5">
        <f t="shared" si="1"/>
        <v>333854.35800000001</v>
      </c>
      <c r="X56" s="5">
        <f t="shared" si="2"/>
        <v>0</v>
      </c>
      <c r="Y56" s="5">
        <f t="shared" si="3"/>
        <v>0</v>
      </c>
      <c r="Z56" s="5">
        <v>12488</v>
      </c>
      <c r="AA56" s="5">
        <v>13496</v>
      </c>
      <c r="AB56" s="5">
        <v>539.84</v>
      </c>
      <c r="AC56" s="5">
        <v>0</v>
      </c>
      <c r="AD56" s="5">
        <v>0</v>
      </c>
      <c r="AE56" s="5">
        <v>0</v>
      </c>
      <c r="AF56" s="5">
        <v>0</v>
      </c>
      <c r="AG56" s="5">
        <v>597.40800000000002</v>
      </c>
      <c r="AH56" s="5">
        <v>11350.752</v>
      </c>
      <c r="AJ56" s="5">
        <v>1</v>
      </c>
      <c r="AK56" s="5">
        <v>0</v>
      </c>
      <c r="AL56" s="5">
        <v>0</v>
      </c>
      <c r="AM56" s="5">
        <f t="shared" si="4"/>
        <v>11350.752</v>
      </c>
      <c r="AN56" s="5">
        <f t="shared" si="5"/>
        <v>0</v>
      </c>
      <c r="AO56" s="5">
        <f t="shared" si="6"/>
        <v>0</v>
      </c>
      <c r="AP56" s="11">
        <f t="shared" si="7"/>
        <v>11350.752</v>
      </c>
    </row>
    <row r="57" spans="1:42" ht="18" customHeight="1" x14ac:dyDescent="0.25">
      <c r="A57" s="2" t="s">
        <v>9</v>
      </c>
      <c r="B57" s="2" t="s">
        <v>10</v>
      </c>
      <c r="C57" s="2" t="s">
        <v>90</v>
      </c>
      <c r="D57" s="2" t="s">
        <v>30</v>
      </c>
      <c r="E57" s="2" t="s">
        <v>91</v>
      </c>
      <c r="F57" s="2" t="s">
        <v>83</v>
      </c>
      <c r="G57" s="2" t="s">
        <v>92</v>
      </c>
      <c r="H57" s="2" t="s">
        <v>13</v>
      </c>
      <c r="I57" s="2" t="s">
        <v>14</v>
      </c>
      <c r="J57" s="5">
        <v>2015035</v>
      </c>
      <c r="K57" s="5">
        <v>2015035</v>
      </c>
      <c r="L57" s="5">
        <v>80601.399999999994</v>
      </c>
      <c r="M57" s="5">
        <v>0</v>
      </c>
      <c r="N57" s="5">
        <v>0</v>
      </c>
      <c r="O57" s="5">
        <v>0</v>
      </c>
      <c r="P57" s="5">
        <v>0</v>
      </c>
      <c r="Q57" s="5">
        <v>96721.68</v>
      </c>
      <c r="R57" s="5">
        <v>1837711.92</v>
      </c>
      <c r="S57" s="5"/>
      <c r="T57" s="5">
        <v>1</v>
      </c>
      <c r="U57" s="5">
        <v>0</v>
      </c>
      <c r="V57" s="5">
        <v>0</v>
      </c>
      <c r="W57" s="5">
        <f t="shared" ref="W57:Y58" si="8">+$R57*T57</f>
        <v>1837711.92</v>
      </c>
      <c r="X57" s="5">
        <f t="shared" si="8"/>
        <v>0</v>
      </c>
      <c r="Y57" s="5">
        <f t="shared" si="8"/>
        <v>0</v>
      </c>
      <c r="Z57" s="5">
        <v>106040</v>
      </c>
      <c r="AA57" s="5">
        <v>106040</v>
      </c>
      <c r="AB57" s="5">
        <v>4241.6000000000004</v>
      </c>
      <c r="AC57" s="5">
        <v>0</v>
      </c>
      <c r="AD57" s="5">
        <v>0</v>
      </c>
      <c r="AE57" s="5">
        <v>0</v>
      </c>
      <c r="AF57" s="5">
        <v>0</v>
      </c>
      <c r="AG57" s="5">
        <v>5089.92</v>
      </c>
      <c r="AH57" s="5">
        <v>96708.479999999996</v>
      </c>
      <c r="AJ57" s="5">
        <v>1</v>
      </c>
      <c r="AK57" s="5">
        <v>0</v>
      </c>
      <c r="AL57" s="5">
        <v>0</v>
      </c>
      <c r="AM57" s="5">
        <f t="shared" ref="AM57:AO58" si="9">+$AH57*AJ57</f>
        <v>96708.479999999996</v>
      </c>
      <c r="AN57" s="5">
        <f t="shared" si="9"/>
        <v>0</v>
      </c>
      <c r="AO57" s="5">
        <f t="shared" si="9"/>
        <v>0</v>
      </c>
      <c r="AP57" s="11">
        <f t="shared" si="7"/>
        <v>96708.479999999996</v>
      </c>
    </row>
    <row r="58" spans="1:42" ht="18" customHeight="1" x14ac:dyDescent="0.25">
      <c r="A58" s="2" t="s">
        <v>9</v>
      </c>
      <c r="B58" s="2" t="s">
        <v>10</v>
      </c>
      <c r="C58" s="2" t="s">
        <v>90</v>
      </c>
      <c r="D58" s="2" t="s">
        <v>30</v>
      </c>
      <c r="E58" s="2" t="s">
        <v>91</v>
      </c>
      <c r="F58" s="2" t="s">
        <v>83</v>
      </c>
      <c r="G58" s="2" t="s">
        <v>92</v>
      </c>
      <c r="H58" s="2" t="s">
        <v>15</v>
      </c>
      <c r="I58" s="2" t="s">
        <v>16</v>
      </c>
      <c r="J58" s="5">
        <v>403774</v>
      </c>
      <c r="K58" s="5">
        <v>256459</v>
      </c>
      <c r="L58" s="5">
        <v>10258.36</v>
      </c>
      <c r="M58" s="5">
        <v>0</v>
      </c>
      <c r="N58" s="5">
        <v>0</v>
      </c>
      <c r="O58" s="5">
        <v>63135</v>
      </c>
      <c r="P58" s="5">
        <v>63135</v>
      </c>
      <c r="Q58" s="5">
        <v>16519.031999999999</v>
      </c>
      <c r="R58" s="5">
        <v>313861.60800000001</v>
      </c>
      <c r="S58" s="5"/>
      <c r="T58" s="5">
        <v>1</v>
      </c>
      <c r="U58" s="5">
        <v>0</v>
      </c>
      <c r="V58" s="5">
        <v>0</v>
      </c>
      <c r="W58" s="5">
        <f t="shared" si="8"/>
        <v>313861.60800000001</v>
      </c>
      <c r="X58" s="5">
        <f t="shared" si="8"/>
        <v>0</v>
      </c>
      <c r="Y58" s="5">
        <f t="shared" si="8"/>
        <v>0</v>
      </c>
      <c r="Z58" s="5">
        <v>12488</v>
      </c>
      <c r="AA58" s="5">
        <v>13496</v>
      </c>
      <c r="AB58" s="5">
        <v>539.84</v>
      </c>
      <c r="AC58" s="5">
        <v>0</v>
      </c>
      <c r="AD58" s="5">
        <v>0</v>
      </c>
      <c r="AE58" s="5">
        <v>0</v>
      </c>
      <c r="AF58" s="5">
        <v>0</v>
      </c>
      <c r="AG58" s="5">
        <v>597.40800000000002</v>
      </c>
      <c r="AH58" s="5">
        <v>11350.752</v>
      </c>
      <c r="AJ58" s="5">
        <v>1</v>
      </c>
      <c r="AK58" s="5">
        <v>0</v>
      </c>
      <c r="AL58" s="5">
        <v>0</v>
      </c>
      <c r="AM58" s="5">
        <f t="shared" si="9"/>
        <v>11350.752</v>
      </c>
      <c r="AN58" s="5">
        <f t="shared" si="9"/>
        <v>0</v>
      </c>
      <c r="AO58" s="5">
        <f t="shared" si="9"/>
        <v>0</v>
      </c>
      <c r="AP58" s="11">
        <f t="shared" si="7"/>
        <v>11350.752</v>
      </c>
    </row>
    <row r="59" spans="1:42" ht="18" customHeight="1" x14ac:dyDescent="0.25">
      <c r="A59" s="2" t="s">
        <v>9</v>
      </c>
      <c r="B59" s="2" t="s">
        <v>10</v>
      </c>
      <c r="C59" s="2" t="s">
        <v>90</v>
      </c>
      <c r="D59" s="2" t="s">
        <v>30</v>
      </c>
      <c r="E59" s="2" t="s">
        <v>91</v>
      </c>
      <c r="F59" s="2" t="s">
        <v>94</v>
      </c>
      <c r="G59" s="2" t="s">
        <v>95</v>
      </c>
      <c r="H59" s="2" t="s">
        <v>13</v>
      </c>
      <c r="I59" s="2" t="s">
        <v>14</v>
      </c>
      <c r="J59" s="5">
        <v>2163283.98</v>
      </c>
      <c r="K59" s="5">
        <v>2163283.98</v>
      </c>
      <c r="L59" s="5">
        <v>86531.359200000006</v>
      </c>
      <c r="M59" s="5">
        <v>0</v>
      </c>
      <c r="N59" s="5">
        <v>18465.1877102082</v>
      </c>
      <c r="O59" s="5">
        <v>0</v>
      </c>
      <c r="P59" s="5">
        <v>18465.1877102082</v>
      </c>
      <c r="Q59" s="5">
        <v>102914.37165448959</v>
      </c>
      <c r="R59" s="5">
        <v>1955373.0614353023</v>
      </c>
      <c r="S59" s="5"/>
      <c r="T59" s="5">
        <v>1</v>
      </c>
      <c r="U59" s="5">
        <v>0</v>
      </c>
      <c r="V59" s="5">
        <v>0</v>
      </c>
      <c r="W59" s="5">
        <f t="shared" si="1"/>
        <v>1955373.0614353023</v>
      </c>
      <c r="X59" s="5">
        <f t="shared" si="2"/>
        <v>0</v>
      </c>
      <c r="Y59" s="5">
        <f t="shared" si="3"/>
        <v>0</v>
      </c>
      <c r="Z59" s="5">
        <v>113850.88</v>
      </c>
      <c r="AA59" s="5">
        <v>113850.88</v>
      </c>
      <c r="AB59" s="5">
        <v>4554.0352000000003</v>
      </c>
      <c r="AC59" s="5">
        <v>0</v>
      </c>
      <c r="AD59" s="5">
        <v>971.79892737023897</v>
      </c>
      <c r="AE59" s="5">
        <v>0</v>
      </c>
      <c r="AF59" s="5">
        <v>971.79892737023897</v>
      </c>
      <c r="AG59" s="5">
        <v>5416.2522936314881</v>
      </c>
      <c r="AH59" s="5">
        <v>102908.79357899827</v>
      </c>
      <c r="AJ59" s="5">
        <v>1</v>
      </c>
      <c r="AK59" s="5">
        <v>0</v>
      </c>
      <c r="AL59" s="5">
        <v>0</v>
      </c>
      <c r="AM59" s="5">
        <f t="shared" si="4"/>
        <v>102908.79357899827</v>
      </c>
      <c r="AN59" s="5">
        <f t="shared" si="5"/>
        <v>0</v>
      </c>
      <c r="AO59" s="5">
        <f t="shared" si="6"/>
        <v>0</v>
      </c>
      <c r="AP59" s="11">
        <f t="shared" si="7"/>
        <v>102908.79357899827</v>
      </c>
    </row>
    <row r="60" spans="1:42" ht="18" customHeight="1" x14ac:dyDescent="0.25">
      <c r="A60" s="2" t="s">
        <v>9</v>
      </c>
      <c r="B60" s="2" t="s">
        <v>10</v>
      </c>
      <c r="C60" s="2" t="s">
        <v>90</v>
      </c>
      <c r="D60" s="2" t="s">
        <v>30</v>
      </c>
      <c r="E60" s="2" t="s">
        <v>91</v>
      </c>
      <c r="F60" s="2" t="s">
        <v>94</v>
      </c>
      <c r="G60" s="2" t="s">
        <v>95</v>
      </c>
      <c r="H60" s="2" t="s">
        <v>15</v>
      </c>
      <c r="I60" s="2" t="s">
        <v>16</v>
      </c>
      <c r="J60" s="5">
        <v>173046</v>
      </c>
      <c r="K60" s="5">
        <v>109902</v>
      </c>
      <c r="L60" s="5">
        <v>4396.08</v>
      </c>
      <c r="M60" s="5">
        <v>0</v>
      </c>
      <c r="N60" s="5">
        <v>0</v>
      </c>
      <c r="O60" s="5">
        <v>63144</v>
      </c>
      <c r="P60" s="5">
        <v>63144</v>
      </c>
      <c r="Q60" s="5">
        <v>5275.2960000000003</v>
      </c>
      <c r="R60" s="5">
        <v>100230.624</v>
      </c>
      <c r="S60" s="5"/>
      <c r="T60" s="5">
        <v>1</v>
      </c>
      <c r="U60" s="5">
        <v>0</v>
      </c>
      <c r="V60" s="5">
        <v>0</v>
      </c>
      <c r="W60" s="5">
        <f t="shared" si="1"/>
        <v>100230.624</v>
      </c>
      <c r="X60" s="5">
        <f t="shared" si="2"/>
        <v>0</v>
      </c>
      <c r="Y60" s="5">
        <f t="shared" si="3"/>
        <v>0</v>
      </c>
      <c r="Z60" s="5">
        <v>5352</v>
      </c>
      <c r="AA60" s="5">
        <v>5784</v>
      </c>
      <c r="AB60" s="5">
        <v>231.36</v>
      </c>
      <c r="AC60" s="5">
        <v>0</v>
      </c>
      <c r="AD60" s="5">
        <v>0</v>
      </c>
      <c r="AE60" s="5">
        <v>-432</v>
      </c>
      <c r="AF60" s="5">
        <v>-432</v>
      </c>
      <c r="AG60" s="5">
        <v>277.63200000000001</v>
      </c>
      <c r="AH60" s="5">
        <v>5275.0079999999998</v>
      </c>
      <c r="AJ60" s="5">
        <v>1</v>
      </c>
      <c r="AK60" s="5">
        <v>0</v>
      </c>
      <c r="AL60" s="5">
        <v>0</v>
      </c>
      <c r="AM60" s="5">
        <f t="shared" si="4"/>
        <v>5275.0079999999998</v>
      </c>
      <c r="AN60" s="5">
        <f t="shared" si="5"/>
        <v>0</v>
      </c>
      <c r="AO60" s="5">
        <f t="shared" si="6"/>
        <v>0</v>
      </c>
      <c r="AP60" s="11">
        <f t="shared" si="7"/>
        <v>5275.0079999999998</v>
      </c>
    </row>
    <row r="61" spans="1:42" ht="18" customHeight="1" x14ac:dyDescent="0.25">
      <c r="A61" s="2" t="s">
        <v>9</v>
      </c>
      <c r="B61" s="2" t="s">
        <v>10</v>
      </c>
      <c r="C61" s="2" t="s">
        <v>90</v>
      </c>
      <c r="D61" s="2" t="s">
        <v>30</v>
      </c>
      <c r="E61" s="2" t="s">
        <v>91</v>
      </c>
      <c r="F61" s="2" t="s">
        <v>96</v>
      </c>
      <c r="G61" s="2" t="s">
        <v>97</v>
      </c>
      <c r="H61" s="2" t="s">
        <v>13</v>
      </c>
      <c r="I61" s="2" t="s">
        <v>14</v>
      </c>
      <c r="J61" s="5">
        <v>1841683.18</v>
      </c>
      <c r="K61" s="5">
        <v>1841683.18</v>
      </c>
      <c r="L61" s="5">
        <v>73667.3272</v>
      </c>
      <c r="M61" s="5">
        <v>0</v>
      </c>
      <c r="N61" s="5">
        <v>0</v>
      </c>
      <c r="O61" s="5">
        <v>0</v>
      </c>
      <c r="P61" s="5">
        <v>0</v>
      </c>
      <c r="Q61" s="5">
        <v>88400.79264</v>
      </c>
      <c r="R61" s="5">
        <v>1679615.0601600001</v>
      </c>
      <c r="S61" s="5"/>
      <c r="T61" s="5">
        <v>1</v>
      </c>
      <c r="U61" s="5">
        <v>0</v>
      </c>
      <c r="V61" s="5">
        <v>0</v>
      </c>
      <c r="W61" s="5">
        <f t="shared" si="1"/>
        <v>1679615.0601600001</v>
      </c>
      <c r="X61" s="5">
        <f t="shared" si="2"/>
        <v>0</v>
      </c>
      <c r="Y61" s="5">
        <f t="shared" si="3"/>
        <v>0</v>
      </c>
      <c r="Z61" s="5">
        <v>96913.469999999899</v>
      </c>
      <c r="AA61" s="5">
        <v>96913.469999999899</v>
      </c>
      <c r="AB61" s="5">
        <v>3876.5387999999962</v>
      </c>
      <c r="AC61" s="5">
        <v>0</v>
      </c>
      <c r="AD61" s="5">
        <v>0</v>
      </c>
      <c r="AE61" s="5">
        <v>0</v>
      </c>
      <c r="AF61" s="5">
        <v>0</v>
      </c>
      <c r="AG61" s="5">
        <v>4651.8465599999954</v>
      </c>
      <c r="AH61" s="5">
        <v>88385.084639999914</v>
      </c>
      <c r="AJ61" s="5">
        <v>1</v>
      </c>
      <c r="AK61" s="5">
        <v>0</v>
      </c>
      <c r="AL61" s="5">
        <v>0</v>
      </c>
      <c r="AM61" s="5">
        <f t="shared" si="4"/>
        <v>88385.084639999914</v>
      </c>
      <c r="AN61" s="5">
        <f t="shared" si="5"/>
        <v>0</v>
      </c>
      <c r="AO61" s="5">
        <f t="shared" si="6"/>
        <v>0</v>
      </c>
      <c r="AP61" s="11">
        <f t="shared" si="7"/>
        <v>88385.084639999914</v>
      </c>
    </row>
    <row r="62" spans="1:42" ht="18" customHeight="1" x14ac:dyDescent="0.25">
      <c r="A62" s="2" t="s">
        <v>9</v>
      </c>
      <c r="B62" s="2" t="s">
        <v>10</v>
      </c>
      <c r="C62" s="2" t="s">
        <v>90</v>
      </c>
      <c r="D62" s="2" t="s">
        <v>30</v>
      </c>
      <c r="E62" s="2" t="s">
        <v>91</v>
      </c>
      <c r="F62" s="2" t="s">
        <v>96</v>
      </c>
      <c r="G62" s="2" t="s">
        <v>97</v>
      </c>
      <c r="H62" s="2" t="s">
        <v>15</v>
      </c>
      <c r="I62" s="2" t="s">
        <v>16</v>
      </c>
      <c r="J62" s="5">
        <v>393419.43</v>
      </c>
      <c r="K62" s="5">
        <v>230970.34</v>
      </c>
      <c r="L62" s="5">
        <v>9238.8135999999995</v>
      </c>
      <c r="M62" s="5">
        <v>0</v>
      </c>
      <c r="N62" s="5">
        <v>0</v>
      </c>
      <c r="O62" s="5">
        <v>161838.397692308</v>
      </c>
      <c r="P62" s="5">
        <v>161838.397692308</v>
      </c>
      <c r="Q62" s="5">
        <v>11117.1109353846</v>
      </c>
      <c r="R62" s="5">
        <v>211225.10777230741</v>
      </c>
      <c r="S62" s="5"/>
      <c r="T62" s="5">
        <v>1</v>
      </c>
      <c r="U62" s="5">
        <v>0</v>
      </c>
      <c r="V62" s="5">
        <v>0</v>
      </c>
      <c r="W62" s="5">
        <f t="shared" si="1"/>
        <v>211225.10777230741</v>
      </c>
      <c r="X62" s="5">
        <f t="shared" si="2"/>
        <v>0</v>
      </c>
      <c r="Y62" s="5">
        <f t="shared" si="3"/>
        <v>0</v>
      </c>
      <c r="Z62" s="5">
        <v>12168.1</v>
      </c>
      <c r="AA62" s="5">
        <v>12154.17</v>
      </c>
      <c r="AB62" s="5">
        <v>486.16680000000002</v>
      </c>
      <c r="AC62" s="5">
        <v>0</v>
      </c>
      <c r="AD62" s="5">
        <v>0</v>
      </c>
      <c r="AE62" s="5">
        <v>13.930000000000099</v>
      </c>
      <c r="AF62" s="5">
        <v>13.930000000000099</v>
      </c>
      <c r="AG62" s="5">
        <v>583.40016000000003</v>
      </c>
      <c r="AH62" s="5">
        <v>11084.60304</v>
      </c>
      <c r="AJ62" s="5">
        <v>1</v>
      </c>
      <c r="AK62" s="5">
        <v>0</v>
      </c>
      <c r="AL62" s="5">
        <v>0</v>
      </c>
      <c r="AM62" s="5">
        <f t="shared" si="4"/>
        <v>11084.60304</v>
      </c>
      <c r="AN62" s="5">
        <f t="shared" si="5"/>
        <v>0</v>
      </c>
      <c r="AO62" s="5">
        <f t="shared" si="6"/>
        <v>0</v>
      </c>
      <c r="AP62" s="11">
        <f t="shared" si="7"/>
        <v>11084.60304</v>
      </c>
    </row>
    <row r="63" spans="1:42" ht="18" customHeight="1" x14ac:dyDescent="0.25">
      <c r="A63" s="2" t="s">
        <v>9</v>
      </c>
      <c r="B63" s="2" t="s">
        <v>10</v>
      </c>
      <c r="C63" s="2" t="s">
        <v>98</v>
      </c>
      <c r="D63" s="2" t="s">
        <v>34</v>
      </c>
      <c r="E63" s="2" t="s">
        <v>99</v>
      </c>
      <c r="F63" s="2" t="s">
        <v>65</v>
      </c>
      <c r="G63" s="2" t="s">
        <v>100</v>
      </c>
      <c r="H63" s="2" t="s">
        <v>13</v>
      </c>
      <c r="I63" s="2" t="s">
        <v>14</v>
      </c>
      <c r="J63" s="5">
        <v>110024</v>
      </c>
      <c r="K63" s="5">
        <v>110024</v>
      </c>
      <c r="L63" s="5">
        <v>4400.96</v>
      </c>
      <c r="M63" s="5">
        <v>0</v>
      </c>
      <c r="N63" s="5">
        <v>0</v>
      </c>
      <c r="O63" s="5">
        <v>0</v>
      </c>
      <c r="P63" s="5">
        <v>0</v>
      </c>
      <c r="Q63" s="5">
        <v>5281.152</v>
      </c>
      <c r="R63" s="5">
        <v>100341.88800000001</v>
      </c>
      <c r="S63" s="5"/>
      <c r="T63" s="5">
        <v>1</v>
      </c>
      <c r="U63" s="5">
        <v>0</v>
      </c>
      <c r="V63" s="5">
        <v>0</v>
      </c>
      <c r="W63" s="5">
        <f t="shared" si="1"/>
        <v>100341.88800000001</v>
      </c>
      <c r="X63" s="5">
        <f t="shared" si="2"/>
        <v>0</v>
      </c>
      <c r="Y63" s="5">
        <f t="shared" si="3"/>
        <v>0</v>
      </c>
      <c r="Z63" s="5">
        <v>3400</v>
      </c>
      <c r="AA63" s="5">
        <v>3400</v>
      </c>
      <c r="AB63" s="5">
        <v>136</v>
      </c>
      <c r="AC63" s="5">
        <v>0</v>
      </c>
      <c r="AD63" s="5">
        <v>0</v>
      </c>
      <c r="AE63" s="5">
        <v>0</v>
      </c>
      <c r="AF63" s="5">
        <v>0</v>
      </c>
      <c r="AG63" s="5">
        <v>163.19999999999999</v>
      </c>
      <c r="AH63" s="5">
        <v>3100.8</v>
      </c>
      <c r="AJ63" s="5">
        <v>1</v>
      </c>
      <c r="AK63" s="5">
        <v>0</v>
      </c>
      <c r="AL63" s="5">
        <v>0</v>
      </c>
      <c r="AM63" s="5">
        <f t="shared" si="4"/>
        <v>3100.8</v>
      </c>
      <c r="AN63" s="5">
        <f t="shared" si="5"/>
        <v>0</v>
      </c>
      <c r="AO63" s="5">
        <f t="shared" si="6"/>
        <v>0</v>
      </c>
      <c r="AP63" s="11">
        <f t="shared" si="7"/>
        <v>3100.8</v>
      </c>
    </row>
    <row r="64" spans="1:42" ht="18" customHeight="1" x14ac:dyDescent="0.25">
      <c r="A64" s="2" t="s">
        <v>9</v>
      </c>
      <c r="B64" s="2" t="s">
        <v>10</v>
      </c>
      <c r="C64" s="2" t="s">
        <v>98</v>
      </c>
      <c r="D64" s="2" t="s">
        <v>34</v>
      </c>
      <c r="E64" s="2" t="s">
        <v>99</v>
      </c>
      <c r="F64" s="2" t="s">
        <v>65</v>
      </c>
      <c r="G64" s="2" t="s">
        <v>100</v>
      </c>
      <c r="H64" s="2" t="s">
        <v>15</v>
      </c>
      <c r="I64" s="2" t="s">
        <v>16</v>
      </c>
      <c r="J64" s="5">
        <v>402680.66</v>
      </c>
      <c r="K64" s="5">
        <v>209593.03</v>
      </c>
      <c r="L64" s="5">
        <v>8383.7212</v>
      </c>
      <c r="M64" s="5">
        <v>0</v>
      </c>
      <c r="N64" s="5">
        <v>9169</v>
      </c>
      <c r="O64" s="5">
        <v>50680</v>
      </c>
      <c r="P64" s="5">
        <v>59849</v>
      </c>
      <c r="Q64" s="5">
        <v>16722.396939999999</v>
      </c>
      <c r="R64" s="5">
        <v>317725.54186</v>
      </c>
      <c r="S64" s="5"/>
      <c r="T64" s="5">
        <v>1</v>
      </c>
      <c r="U64" s="5">
        <v>0</v>
      </c>
      <c r="V64" s="5">
        <v>0</v>
      </c>
      <c r="W64" s="5">
        <f t="shared" si="1"/>
        <v>317725.54186</v>
      </c>
      <c r="X64" s="5">
        <f t="shared" si="2"/>
        <v>0</v>
      </c>
      <c r="Y64" s="5">
        <f t="shared" si="3"/>
        <v>0</v>
      </c>
      <c r="Z64" s="5">
        <v>14554.45</v>
      </c>
      <c r="AA64" s="5">
        <v>6457.9</v>
      </c>
      <c r="AB64" s="5">
        <v>258.31599999999997</v>
      </c>
      <c r="AC64" s="5">
        <v>0</v>
      </c>
      <c r="AD64" s="5">
        <v>0</v>
      </c>
      <c r="AE64" s="5">
        <v>2132</v>
      </c>
      <c r="AF64" s="5">
        <v>2132</v>
      </c>
      <c r="AG64" s="5">
        <v>608.20669999999996</v>
      </c>
      <c r="AH64" s="5">
        <v>11555.927299999999</v>
      </c>
      <c r="AJ64" s="5">
        <v>1</v>
      </c>
      <c r="AK64" s="5">
        <v>0</v>
      </c>
      <c r="AL64" s="5">
        <v>0</v>
      </c>
      <c r="AM64" s="5">
        <f t="shared" si="4"/>
        <v>11555.927299999999</v>
      </c>
      <c r="AN64" s="5">
        <f t="shared" si="5"/>
        <v>0</v>
      </c>
      <c r="AO64" s="5">
        <f t="shared" si="6"/>
        <v>0</v>
      </c>
      <c r="AP64" s="11">
        <f t="shared" si="7"/>
        <v>11555.927299999999</v>
      </c>
    </row>
    <row r="65" spans="1:42" ht="18" customHeight="1" x14ac:dyDescent="0.25">
      <c r="A65" s="2" t="s">
        <v>9</v>
      </c>
      <c r="B65" s="2" t="s">
        <v>10</v>
      </c>
      <c r="C65" s="2" t="s">
        <v>98</v>
      </c>
      <c r="D65" s="2" t="s">
        <v>34</v>
      </c>
      <c r="E65" s="2" t="s">
        <v>99</v>
      </c>
      <c r="F65" s="2" t="s">
        <v>101</v>
      </c>
      <c r="G65" s="2" t="s">
        <v>102</v>
      </c>
      <c r="H65" s="2" t="s">
        <v>13</v>
      </c>
      <c r="I65" s="2" t="s">
        <v>14</v>
      </c>
      <c r="J65" s="5">
        <v>137475</v>
      </c>
      <c r="K65" s="5">
        <v>137475</v>
      </c>
      <c r="L65" s="5">
        <v>5499</v>
      </c>
      <c r="M65" s="5">
        <v>0</v>
      </c>
      <c r="N65" s="5">
        <v>0</v>
      </c>
      <c r="O65" s="5">
        <v>0</v>
      </c>
      <c r="P65" s="5">
        <v>0</v>
      </c>
      <c r="Q65" s="5">
        <v>6598.8</v>
      </c>
      <c r="R65" s="5">
        <v>125377.2</v>
      </c>
      <c r="S65" s="5"/>
      <c r="T65" s="5">
        <v>1</v>
      </c>
      <c r="U65" s="5">
        <v>0</v>
      </c>
      <c r="V65" s="5">
        <v>0</v>
      </c>
      <c r="W65" s="5">
        <f t="shared" si="1"/>
        <v>125377.2</v>
      </c>
      <c r="X65" s="5">
        <f t="shared" si="2"/>
        <v>0</v>
      </c>
      <c r="Y65" s="5">
        <f t="shared" si="3"/>
        <v>0</v>
      </c>
      <c r="Z65" s="5">
        <v>4248</v>
      </c>
      <c r="AA65" s="5">
        <v>4248</v>
      </c>
      <c r="AB65" s="5">
        <v>169.92</v>
      </c>
      <c r="AC65" s="5">
        <v>0</v>
      </c>
      <c r="AD65" s="5">
        <v>0</v>
      </c>
      <c r="AE65" s="5">
        <v>0</v>
      </c>
      <c r="AF65" s="5">
        <v>0</v>
      </c>
      <c r="AG65" s="5">
        <v>203.904</v>
      </c>
      <c r="AH65" s="5">
        <v>3874.1759999999999</v>
      </c>
      <c r="AJ65" s="5">
        <v>1</v>
      </c>
      <c r="AK65" s="5">
        <v>0</v>
      </c>
      <c r="AL65" s="5">
        <v>0</v>
      </c>
      <c r="AM65" s="5">
        <f t="shared" si="4"/>
        <v>3874.1759999999999</v>
      </c>
      <c r="AN65" s="5">
        <f t="shared" si="5"/>
        <v>0</v>
      </c>
      <c r="AO65" s="5">
        <f t="shared" si="6"/>
        <v>0</v>
      </c>
      <c r="AP65" s="11">
        <f t="shared" si="7"/>
        <v>3874.1759999999999</v>
      </c>
    </row>
    <row r="66" spans="1:42" ht="18" customHeight="1" x14ac:dyDescent="0.25">
      <c r="A66" s="2" t="s">
        <v>9</v>
      </c>
      <c r="B66" s="2" t="s">
        <v>10</v>
      </c>
      <c r="C66" s="2" t="s">
        <v>98</v>
      </c>
      <c r="D66" s="2" t="s">
        <v>34</v>
      </c>
      <c r="E66" s="2" t="s">
        <v>99</v>
      </c>
      <c r="F66" s="2" t="s">
        <v>101</v>
      </c>
      <c r="G66" s="2" t="s">
        <v>102</v>
      </c>
      <c r="H66" s="2" t="s">
        <v>15</v>
      </c>
      <c r="I66" s="2" t="s">
        <v>16</v>
      </c>
      <c r="J66" s="5">
        <v>472747.27</v>
      </c>
      <c r="K66" s="5">
        <v>260398.05</v>
      </c>
      <c r="L66" s="5">
        <v>10415.922</v>
      </c>
      <c r="M66" s="5">
        <v>0</v>
      </c>
      <c r="N66" s="5">
        <v>0</v>
      </c>
      <c r="O66" s="5">
        <v>42114.419595186497</v>
      </c>
      <c r="P66" s="5">
        <v>42114.419595186497</v>
      </c>
      <c r="Q66" s="5">
        <v>21010.846420240676</v>
      </c>
      <c r="R66" s="5">
        <v>399206.08198457287</v>
      </c>
      <c r="S66" s="5"/>
      <c r="T66" s="5">
        <v>1</v>
      </c>
      <c r="U66" s="5">
        <v>0</v>
      </c>
      <c r="V66" s="5">
        <v>0</v>
      </c>
      <c r="W66" s="5">
        <f t="shared" ref="W66:W119" si="10">+$R66*T66</f>
        <v>399206.08198457287</v>
      </c>
      <c r="X66" s="5">
        <f t="shared" ref="X66:X119" si="11">+$R66*U66</f>
        <v>0</v>
      </c>
      <c r="Y66" s="5">
        <f t="shared" ref="Y66:Y119" si="12">+$R66*V66</f>
        <v>0</v>
      </c>
      <c r="Z66" s="5">
        <v>17148.73</v>
      </c>
      <c r="AA66" s="5">
        <v>8045.17</v>
      </c>
      <c r="AB66" s="5">
        <v>321.80680000000001</v>
      </c>
      <c r="AC66" s="5">
        <v>0</v>
      </c>
      <c r="AD66" s="5">
        <v>0</v>
      </c>
      <c r="AE66" s="5">
        <v>1805.4674103753398</v>
      </c>
      <c r="AF66" s="5">
        <v>1805.4674103753398</v>
      </c>
      <c r="AG66" s="5">
        <v>751.07278948123303</v>
      </c>
      <c r="AH66" s="5">
        <v>14270.383000143427</v>
      </c>
      <c r="AJ66" s="5">
        <v>1</v>
      </c>
      <c r="AK66" s="5">
        <v>0</v>
      </c>
      <c r="AL66" s="5">
        <v>0</v>
      </c>
      <c r="AM66" s="5">
        <f t="shared" ref="AM66:AM119" si="13">+$AH66*AJ66</f>
        <v>14270.383000143427</v>
      </c>
      <c r="AN66" s="5">
        <f t="shared" ref="AN66:AN119" si="14">+$AH66*AK66</f>
        <v>0</v>
      </c>
      <c r="AO66" s="5">
        <f t="shared" ref="AO66:AO119" si="15">+$AH66*AL66</f>
        <v>0</v>
      </c>
      <c r="AP66" s="11">
        <f t="shared" si="7"/>
        <v>14270.383000143427</v>
      </c>
    </row>
    <row r="67" spans="1:42" ht="18" customHeight="1" x14ac:dyDescent="0.25">
      <c r="A67" s="2" t="s">
        <v>9</v>
      </c>
      <c r="B67" s="2" t="s">
        <v>10</v>
      </c>
      <c r="C67" s="2" t="s">
        <v>98</v>
      </c>
      <c r="D67" s="2" t="s">
        <v>34</v>
      </c>
      <c r="E67" s="2" t="s">
        <v>99</v>
      </c>
      <c r="F67" s="2" t="s">
        <v>103</v>
      </c>
      <c r="G67" s="2" t="s">
        <v>104</v>
      </c>
      <c r="H67" s="2" t="s">
        <v>13</v>
      </c>
      <c r="I67" s="2" t="s">
        <v>14</v>
      </c>
      <c r="J67" s="5">
        <v>100794</v>
      </c>
      <c r="K67" s="5">
        <v>100794</v>
      </c>
      <c r="L67" s="5">
        <v>4031.76</v>
      </c>
      <c r="M67" s="5">
        <v>0</v>
      </c>
      <c r="N67" s="5">
        <v>0</v>
      </c>
      <c r="O67" s="5">
        <v>0</v>
      </c>
      <c r="P67" s="5">
        <v>0</v>
      </c>
      <c r="Q67" s="5">
        <v>4838.1120000000001</v>
      </c>
      <c r="R67" s="5">
        <v>91924.127999999997</v>
      </c>
      <c r="S67" s="5"/>
      <c r="T67" s="5">
        <v>1</v>
      </c>
      <c r="U67" s="5">
        <v>0</v>
      </c>
      <c r="V67" s="5">
        <v>0</v>
      </c>
      <c r="W67" s="5">
        <f t="shared" si="10"/>
        <v>91924.127999999997</v>
      </c>
      <c r="X67" s="5">
        <f t="shared" si="11"/>
        <v>0</v>
      </c>
      <c r="Y67" s="5">
        <f t="shared" si="12"/>
        <v>0</v>
      </c>
      <c r="Z67" s="5">
        <v>3120</v>
      </c>
      <c r="AA67" s="5">
        <v>3120</v>
      </c>
      <c r="AB67" s="5">
        <v>124.8</v>
      </c>
      <c r="AC67" s="5">
        <v>0</v>
      </c>
      <c r="AD67" s="5">
        <v>0</v>
      </c>
      <c r="AE67" s="5">
        <v>0</v>
      </c>
      <c r="AF67" s="5">
        <v>0</v>
      </c>
      <c r="AG67" s="5">
        <v>149.76</v>
      </c>
      <c r="AH67" s="5">
        <v>2845.44</v>
      </c>
      <c r="AJ67" s="5">
        <v>1</v>
      </c>
      <c r="AK67" s="5">
        <v>0</v>
      </c>
      <c r="AL67" s="5">
        <v>0</v>
      </c>
      <c r="AM67" s="5">
        <f t="shared" si="13"/>
        <v>2845.44</v>
      </c>
      <c r="AN67" s="5">
        <f t="shared" si="14"/>
        <v>0</v>
      </c>
      <c r="AO67" s="5">
        <f t="shared" si="15"/>
        <v>0</v>
      </c>
      <c r="AP67" s="11">
        <f t="shared" ref="AP67:AP112" si="16">SUM(AM67:AO67)</f>
        <v>2845.44</v>
      </c>
    </row>
    <row r="68" spans="1:42" ht="18" customHeight="1" x14ac:dyDescent="0.25">
      <c r="A68" s="2" t="s">
        <v>9</v>
      </c>
      <c r="B68" s="2" t="s">
        <v>10</v>
      </c>
      <c r="C68" s="2" t="s">
        <v>98</v>
      </c>
      <c r="D68" s="2" t="s">
        <v>34</v>
      </c>
      <c r="E68" s="2" t="s">
        <v>99</v>
      </c>
      <c r="F68" s="2" t="s">
        <v>103</v>
      </c>
      <c r="G68" s="2" t="s">
        <v>104</v>
      </c>
      <c r="H68" s="2" t="s">
        <v>15</v>
      </c>
      <c r="I68" s="2" t="s">
        <v>16</v>
      </c>
      <c r="J68" s="5">
        <v>55462</v>
      </c>
      <c r="K68" s="5">
        <v>33598</v>
      </c>
      <c r="L68" s="5">
        <v>1343.92</v>
      </c>
      <c r="M68" s="5">
        <v>0</v>
      </c>
      <c r="N68" s="5">
        <v>16898.264700719701</v>
      </c>
      <c r="O68" s="5">
        <v>0</v>
      </c>
      <c r="P68" s="5">
        <v>16898.264700719701</v>
      </c>
      <c r="Q68" s="5">
        <v>1860.9907649640149</v>
      </c>
      <c r="R68" s="5">
        <v>35358.824534316285</v>
      </c>
      <c r="S68" s="5"/>
      <c r="T68" s="5">
        <v>1</v>
      </c>
      <c r="U68" s="5">
        <v>0</v>
      </c>
      <c r="V68" s="5">
        <v>0</v>
      </c>
      <c r="W68" s="5">
        <f t="shared" si="10"/>
        <v>35358.824534316285</v>
      </c>
      <c r="X68" s="5">
        <f t="shared" si="11"/>
        <v>0</v>
      </c>
      <c r="Y68" s="5">
        <f t="shared" si="12"/>
        <v>0</v>
      </c>
      <c r="Z68" s="5">
        <v>2012</v>
      </c>
      <c r="AA68" s="5">
        <v>1040</v>
      </c>
      <c r="AB68" s="5">
        <v>41.6</v>
      </c>
      <c r="AC68" s="5">
        <v>0</v>
      </c>
      <c r="AD68" s="5">
        <v>523.05353694927203</v>
      </c>
      <c r="AE68" s="5">
        <v>0</v>
      </c>
      <c r="AF68" s="5">
        <v>523.05353694927203</v>
      </c>
      <c r="AG68" s="5">
        <v>72.3673231525364</v>
      </c>
      <c r="AH68" s="5">
        <v>1374.9791398981915</v>
      </c>
      <c r="AJ68" s="5">
        <v>1</v>
      </c>
      <c r="AK68" s="5">
        <v>0</v>
      </c>
      <c r="AL68" s="5">
        <v>0</v>
      </c>
      <c r="AM68" s="5">
        <f t="shared" si="13"/>
        <v>1374.9791398981915</v>
      </c>
      <c r="AN68" s="5">
        <f t="shared" si="14"/>
        <v>0</v>
      </c>
      <c r="AO68" s="5">
        <f t="shared" si="15"/>
        <v>0</v>
      </c>
      <c r="AP68" s="11">
        <f t="shared" si="16"/>
        <v>1374.9791398981915</v>
      </c>
    </row>
    <row r="69" spans="1:42" ht="18" customHeight="1" x14ac:dyDescent="0.25">
      <c r="A69" s="2" t="s">
        <v>9</v>
      </c>
      <c r="B69" s="2" t="s">
        <v>10</v>
      </c>
      <c r="C69" s="2" t="s">
        <v>98</v>
      </c>
      <c r="D69" s="2" t="s">
        <v>34</v>
      </c>
      <c r="E69" s="2" t="s">
        <v>99</v>
      </c>
      <c r="F69" s="2" t="s">
        <v>105</v>
      </c>
      <c r="G69" s="2" t="s">
        <v>106</v>
      </c>
      <c r="H69" s="2" t="s">
        <v>13</v>
      </c>
      <c r="I69" s="2" t="s">
        <v>14</v>
      </c>
      <c r="J69" s="5">
        <v>42784</v>
      </c>
      <c r="K69" s="5">
        <v>42784</v>
      </c>
      <c r="L69" s="5">
        <v>1711.36</v>
      </c>
      <c r="M69" s="5">
        <v>0</v>
      </c>
      <c r="N69" s="5">
        <v>0</v>
      </c>
      <c r="O69" s="5">
        <v>0</v>
      </c>
      <c r="P69" s="5">
        <v>0</v>
      </c>
      <c r="Q69" s="5">
        <v>2053.6320000000001</v>
      </c>
      <c r="R69" s="5">
        <v>39019.008000000002</v>
      </c>
      <c r="S69" s="5"/>
      <c r="T69" s="5">
        <v>1</v>
      </c>
      <c r="U69" s="5">
        <v>0</v>
      </c>
      <c r="V69" s="5">
        <v>0</v>
      </c>
      <c r="W69" s="5">
        <f t="shared" si="10"/>
        <v>39019.008000000002</v>
      </c>
      <c r="X69" s="5">
        <f t="shared" si="11"/>
        <v>0</v>
      </c>
      <c r="Y69" s="5">
        <f t="shared" si="12"/>
        <v>0</v>
      </c>
      <c r="Z69" s="5">
        <v>1325</v>
      </c>
      <c r="AA69" s="5">
        <v>1325</v>
      </c>
      <c r="AB69" s="5">
        <v>53</v>
      </c>
      <c r="AC69" s="5">
        <v>0</v>
      </c>
      <c r="AD69" s="5">
        <v>0</v>
      </c>
      <c r="AE69" s="5">
        <v>0</v>
      </c>
      <c r="AF69" s="5">
        <v>0</v>
      </c>
      <c r="AG69" s="5">
        <v>63.6</v>
      </c>
      <c r="AH69" s="5">
        <v>1208.4000000000001</v>
      </c>
      <c r="AJ69" s="5">
        <v>1</v>
      </c>
      <c r="AK69" s="5">
        <v>0</v>
      </c>
      <c r="AL69" s="5">
        <v>0</v>
      </c>
      <c r="AM69" s="5">
        <f t="shared" si="13"/>
        <v>1208.4000000000001</v>
      </c>
      <c r="AN69" s="5">
        <f t="shared" si="14"/>
        <v>0</v>
      </c>
      <c r="AO69" s="5">
        <f t="shared" si="15"/>
        <v>0</v>
      </c>
      <c r="AP69" s="11">
        <f t="shared" si="16"/>
        <v>1208.4000000000001</v>
      </c>
    </row>
    <row r="70" spans="1:42" ht="18" customHeight="1" x14ac:dyDescent="0.25">
      <c r="A70" s="2" t="s">
        <v>9</v>
      </c>
      <c r="B70" s="2" t="s">
        <v>10</v>
      </c>
      <c r="C70" s="2" t="s">
        <v>98</v>
      </c>
      <c r="D70" s="2" t="s">
        <v>34</v>
      </c>
      <c r="E70" s="2" t="s">
        <v>99</v>
      </c>
      <c r="F70" s="2" t="s">
        <v>105</v>
      </c>
      <c r="G70" s="2" t="s">
        <v>106</v>
      </c>
      <c r="H70" s="2" t="s">
        <v>15</v>
      </c>
      <c r="I70" s="2" t="s">
        <v>16</v>
      </c>
      <c r="J70" s="5">
        <v>265425.06</v>
      </c>
      <c r="K70" s="5">
        <v>204744.1</v>
      </c>
      <c r="L70" s="5">
        <v>8189.7640000000001</v>
      </c>
      <c r="M70" s="5">
        <v>0</v>
      </c>
      <c r="N70" s="5">
        <v>0</v>
      </c>
      <c r="O70" s="5">
        <v>8453</v>
      </c>
      <c r="P70" s="5">
        <v>8453</v>
      </c>
      <c r="Q70" s="5">
        <v>12439.114799999999</v>
      </c>
      <c r="R70" s="5">
        <v>236343.18119999999</v>
      </c>
      <c r="S70" s="5"/>
      <c r="T70" s="5">
        <v>1</v>
      </c>
      <c r="U70" s="5">
        <v>0</v>
      </c>
      <c r="V70" s="5">
        <v>0</v>
      </c>
      <c r="W70" s="5">
        <f t="shared" si="10"/>
        <v>236343.18119999999</v>
      </c>
      <c r="X70" s="5">
        <f t="shared" si="11"/>
        <v>0</v>
      </c>
      <c r="Y70" s="5">
        <f t="shared" si="12"/>
        <v>0</v>
      </c>
      <c r="Z70" s="5">
        <v>9629.9699999999993</v>
      </c>
      <c r="AA70" s="5">
        <v>6336.87</v>
      </c>
      <c r="AB70" s="5">
        <v>253.47479999999999</v>
      </c>
      <c r="AC70" s="5">
        <v>0</v>
      </c>
      <c r="AD70" s="5">
        <v>0</v>
      </c>
      <c r="AE70" s="5">
        <v>459</v>
      </c>
      <c r="AF70" s="5">
        <v>459</v>
      </c>
      <c r="AG70" s="5">
        <v>445.87475999999998</v>
      </c>
      <c r="AH70" s="5">
        <v>8471.6204400000006</v>
      </c>
      <c r="AJ70" s="5">
        <v>1</v>
      </c>
      <c r="AK70" s="5">
        <v>0</v>
      </c>
      <c r="AL70" s="5">
        <v>0</v>
      </c>
      <c r="AM70" s="5">
        <f t="shared" si="13"/>
        <v>8471.6204400000006</v>
      </c>
      <c r="AN70" s="5">
        <f t="shared" si="14"/>
        <v>0</v>
      </c>
      <c r="AO70" s="5">
        <f t="shared" si="15"/>
        <v>0</v>
      </c>
      <c r="AP70" s="11">
        <f t="shared" si="16"/>
        <v>8471.6204400000006</v>
      </c>
    </row>
    <row r="71" spans="1:42" ht="18" customHeight="1" x14ac:dyDescent="0.25">
      <c r="A71" s="2"/>
      <c r="B71" s="2"/>
      <c r="C71" s="2"/>
      <c r="D71" s="2"/>
      <c r="E71" s="2"/>
      <c r="F71" s="2"/>
      <c r="G71" s="2"/>
      <c r="H71" s="2"/>
      <c r="I71" s="2"/>
      <c r="J71" s="5"/>
      <c r="K71" s="5"/>
      <c r="L71" s="5"/>
      <c r="M71" s="5"/>
      <c r="N71" s="5"/>
      <c r="O71" s="5"/>
      <c r="P71" s="5"/>
      <c r="Q71" s="5"/>
      <c r="R71" s="5"/>
      <c r="S71" s="5"/>
      <c r="T71" s="5"/>
      <c r="U71" s="5"/>
      <c r="V71" s="5"/>
      <c r="W71" s="5"/>
      <c r="X71" s="5"/>
      <c r="Y71" s="5"/>
      <c r="Z71" s="5"/>
      <c r="AA71" s="5"/>
      <c r="AB71" s="5"/>
      <c r="AC71" s="5"/>
      <c r="AD71" s="5"/>
      <c r="AE71" s="5"/>
      <c r="AF71" s="5"/>
      <c r="AG71" s="5"/>
      <c r="AH71" s="5"/>
      <c r="AJ71" s="5"/>
      <c r="AK71" s="5"/>
      <c r="AL71" s="5"/>
      <c r="AM71" s="5"/>
      <c r="AN71" s="5"/>
      <c r="AO71" s="5"/>
      <c r="AP71" s="11"/>
    </row>
    <row r="72" spans="1:42" ht="18" customHeight="1" x14ac:dyDescent="0.25">
      <c r="A72" s="2"/>
      <c r="B72" s="2"/>
      <c r="C72" s="2"/>
      <c r="D72" s="2"/>
      <c r="E72" s="2"/>
      <c r="F72" s="2"/>
      <c r="G72" s="38" t="s">
        <v>186</v>
      </c>
      <c r="H72" s="2"/>
      <c r="I72" s="38" t="s">
        <v>195</v>
      </c>
      <c r="J72" s="5">
        <f>+J3+J5</f>
        <v>210545941.08000702</v>
      </c>
      <c r="K72" s="5">
        <f t="shared" ref="K72:R72" si="17">+K3+K5</f>
        <v>210545941.08000702</v>
      </c>
      <c r="L72" s="5">
        <f t="shared" si="17"/>
        <v>8421837.6432002801</v>
      </c>
      <c r="M72" s="5">
        <f t="shared" si="17"/>
        <v>550105.85226302198</v>
      </c>
      <c r="N72" s="5">
        <f t="shared" si="17"/>
        <v>915387.34540386987</v>
      </c>
      <c r="O72" s="5">
        <f t="shared" si="17"/>
        <v>0</v>
      </c>
      <c r="P72" s="5">
        <f t="shared" si="17"/>
        <v>1465493.19766689</v>
      </c>
      <c r="Q72" s="5">
        <f t="shared" si="17"/>
        <v>10032930.511956992</v>
      </c>
      <c r="R72" s="5">
        <f t="shared" si="17"/>
        <v>190625679.72718284</v>
      </c>
      <c r="S72" s="5"/>
      <c r="T72" s="5"/>
      <c r="U72" s="5"/>
      <c r="V72" s="5"/>
      <c r="W72" s="5"/>
      <c r="X72" s="5"/>
      <c r="Y72" s="5"/>
      <c r="Z72" s="5">
        <f>+Z3+Z5</f>
        <v>11053787.680000098</v>
      </c>
      <c r="AA72" s="5">
        <f t="shared" ref="AA72:AH72" si="18">+AA3+AA5</f>
        <v>11053787.680000098</v>
      </c>
      <c r="AB72" s="5">
        <f t="shared" si="18"/>
        <v>442151.50720000395</v>
      </c>
      <c r="AC72" s="5">
        <f t="shared" si="18"/>
        <v>28915.451609019503</v>
      </c>
      <c r="AD72" s="5">
        <f t="shared" si="18"/>
        <v>48034.4838337572</v>
      </c>
      <c r="AE72" s="5">
        <f t="shared" si="18"/>
        <v>0</v>
      </c>
      <c r="AF72" s="5">
        <f t="shared" si="18"/>
        <v>76949.935442776798</v>
      </c>
      <c r="AG72" s="5">
        <f t="shared" si="18"/>
        <v>526734.31186786597</v>
      </c>
      <c r="AH72" s="5">
        <f t="shared" si="18"/>
        <v>10007951.925489454</v>
      </c>
      <c r="AJ72" s="5"/>
      <c r="AK72" s="5"/>
      <c r="AL72" s="5"/>
      <c r="AM72" s="5"/>
      <c r="AN72" s="5"/>
      <c r="AO72" s="5"/>
      <c r="AP72" s="11"/>
    </row>
    <row r="73" spans="1:42" ht="18" customHeight="1" x14ac:dyDescent="0.25">
      <c r="A73" s="2"/>
      <c r="B73" s="2"/>
      <c r="C73" s="2"/>
      <c r="D73" s="2"/>
      <c r="E73" s="2"/>
      <c r="F73" s="2"/>
      <c r="G73" s="38" t="s">
        <v>186</v>
      </c>
      <c r="H73" s="2"/>
      <c r="I73" s="38" t="s">
        <v>196</v>
      </c>
      <c r="J73" s="5">
        <f>+J4+J6</f>
        <v>233499105.00572279</v>
      </c>
      <c r="K73" s="5">
        <f t="shared" ref="K73:R73" si="19">+K4+K6</f>
        <v>80987873.364801869</v>
      </c>
      <c r="L73" s="5">
        <f t="shared" si="19"/>
        <v>3239514.9345920747</v>
      </c>
      <c r="M73" s="5">
        <f t="shared" si="19"/>
        <v>3555950.1369402553</v>
      </c>
      <c r="N73" s="5">
        <f t="shared" si="19"/>
        <v>42467.923610487102</v>
      </c>
      <c r="O73" s="5">
        <f t="shared" si="19"/>
        <v>21714.085849999999</v>
      </c>
      <c r="P73" s="5">
        <f t="shared" si="19"/>
        <v>3620132.1464007408</v>
      </c>
      <c r="Q73" s="5">
        <f t="shared" si="19"/>
        <v>11331972.896236498</v>
      </c>
      <c r="R73" s="5">
        <f t="shared" si="19"/>
        <v>215307485.02849349</v>
      </c>
      <c r="S73" s="5"/>
      <c r="T73" s="5"/>
      <c r="U73" s="5"/>
      <c r="V73" s="5"/>
      <c r="W73" s="5"/>
      <c r="X73" s="5"/>
      <c r="Y73" s="5"/>
      <c r="Z73" s="5">
        <f>+Z4+Z6</f>
        <v>10967226.262589691</v>
      </c>
      <c r="AA73" s="5">
        <f t="shared" ref="AA73:AH73" si="20">+AA4+AA6</f>
        <v>4247305.2967330404</v>
      </c>
      <c r="AB73" s="5">
        <f t="shared" si="20"/>
        <v>169892.21186932162</v>
      </c>
      <c r="AC73" s="5">
        <f t="shared" si="20"/>
        <v>166539.90911907531</v>
      </c>
      <c r="AD73" s="5">
        <f t="shared" si="20"/>
        <v>2235.4353880975309</v>
      </c>
      <c r="AE73" s="5">
        <f t="shared" si="20"/>
        <v>959.82164399999999</v>
      </c>
      <c r="AF73" s="5">
        <f t="shared" si="20"/>
        <v>169735.16615117353</v>
      </c>
      <c r="AG73" s="5">
        <f t="shared" si="20"/>
        <v>531379.94422845985</v>
      </c>
      <c r="AH73" s="5">
        <f t="shared" si="20"/>
        <v>10096218.940340737</v>
      </c>
      <c r="AJ73" s="5"/>
      <c r="AK73" s="5"/>
      <c r="AL73" s="5"/>
      <c r="AM73" s="5"/>
      <c r="AN73" s="5"/>
      <c r="AO73" s="5"/>
      <c r="AP73" s="11"/>
    </row>
    <row r="74" spans="1:42" ht="18" customHeight="1" x14ac:dyDescent="0.25">
      <c r="A74" s="2"/>
      <c r="B74" s="2"/>
      <c r="C74" s="2"/>
      <c r="D74" s="2"/>
      <c r="E74" s="2"/>
      <c r="F74" s="2"/>
      <c r="G74" s="38" t="s">
        <v>197</v>
      </c>
      <c r="H74" s="2"/>
      <c r="I74" s="38" t="s">
        <v>195</v>
      </c>
      <c r="J74" s="5">
        <f>+J7+J9+J11+J13+J15+J17+J19+J21+J23+J25+J27+J29+J31+J33+J35+J37+J39+J41+J43+J45+J47+J49+J51+J53+J55+J57+J59+J61+J63+J65+J67+J69</f>
        <v>81899895.840000004</v>
      </c>
      <c r="K74" s="5">
        <f t="shared" ref="K74:R74" si="21">+K7+K9+K11+K13+K15+K17+K19+K21+K23+K25+K27+K29+K31+K33+K35+K37+K39+K41+K43+K45+K47+K49+K51+K53+K55+K57+K59+K61+K63+K65+K67+K69</f>
        <v>81899895.840000004</v>
      </c>
      <c r="L74" s="5">
        <f t="shared" si="21"/>
        <v>3275995.8335999986</v>
      </c>
      <c r="M74" s="5">
        <f t="shared" si="21"/>
        <v>800041.88034085103</v>
      </c>
      <c r="N74" s="5">
        <f t="shared" si="21"/>
        <v>7973521.8435407598</v>
      </c>
      <c r="O74" s="5">
        <f t="shared" si="21"/>
        <v>0</v>
      </c>
      <c r="P74" s="5">
        <f t="shared" si="21"/>
        <v>8773563.7238816116</v>
      </c>
      <c r="Q74" s="5">
        <f t="shared" si="21"/>
        <v>3492516.8141259192</v>
      </c>
      <c r="R74" s="5">
        <f t="shared" si="21"/>
        <v>66357819.468392469</v>
      </c>
      <c r="S74" s="5"/>
      <c r="T74" s="5"/>
      <c r="U74" s="5"/>
      <c r="V74" s="5"/>
      <c r="W74" s="5"/>
      <c r="X74" s="5"/>
      <c r="Y74" s="5"/>
      <c r="Z74" s="5">
        <f>+Z7+Z9+Z11+Z13+Z15+Z17+Z19+Z21+Z23+Z25+Z27+Z29+Z31+Z33+Z35+Z37+Z39+Z41+Z43+Z45+Z47+Z49+Z51+Z53+Z55+Z57+Z59+Z61+Z63+Z65+Z67+Z69</f>
        <v>3188108.5500000026</v>
      </c>
      <c r="AA74" s="5">
        <f t="shared" ref="AA74:AH74" si="22">+AA7+AA9+AA11+AA13+AA15+AA17+AA19+AA21+AA23+AA25+AA27+AA29+AA31+AA33+AA35+AA37+AA39+AA41+AA43+AA45+AA47+AA49+AA51+AA53+AA55+AA57+AA59+AA61+AA63+AA65+AA67+AA69</f>
        <v>3188108.5500000026</v>
      </c>
      <c r="AB74" s="5">
        <f t="shared" si="22"/>
        <v>127524.34200000012</v>
      </c>
      <c r="AC74" s="5">
        <f t="shared" si="22"/>
        <v>0</v>
      </c>
      <c r="AD74" s="5">
        <f t="shared" si="22"/>
        <v>11550.784240575973</v>
      </c>
      <c r="AE74" s="5">
        <f t="shared" si="22"/>
        <v>0</v>
      </c>
      <c r="AF74" s="5">
        <f t="shared" si="22"/>
        <v>11550.784240575973</v>
      </c>
      <c r="AG74" s="5">
        <f t="shared" si="22"/>
        <v>152451.6711879714</v>
      </c>
      <c r="AH74" s="5">
        <f t="shared" si="22"/>
        <v>2896581.7525714547</v>
      </c>
      <c r="AJ74" s="5"/>
      <c r="AK74" s="5"/>
      <c r="AL74" s="5"/>
      <c r="AM74" s="5"/>
      <c r="AN74" s="5"/>
      <c r="AO74" s="5"/>
      <c r="AP74" s="11"/>
    </row>
    <row r="75" spans="1:42" ht="18" customHeight="1" x14ac:dyDescent="0.25">
      <c r="A75" s="2"/>
      <c r="B75" s="2"/>
      <c r="C75" s="2"/>
      <c r="D75" s="2"/>
      <c r="E75" s="2"/>
      <c r="F75" s="2"/>
      <c r="G75" s="38" t="s">
        <v>197</v>
      </c>
      <c r="H75" s="2"/>
      <c r="I75" s="38" t="s">
        <v>196</v>
      </c>
      <c r="J75" s="5">
        <f>+J8+J10+J12+J14+J16+J18+J20+J22+J24+J26+J28+J30+J32+J34+J36+J38+J40+J42+J44+J46+J48+J50+J52+J54+J56+J58+J60+J62+J64+J66+J68+J70</f>
        <v>139900378.49000013</v>
      </c>
      <c r="K75" s="5">
        <f t="shared" ref="K75:R75" si="23">+K8+K10+K12+K14+K16+K18+K20+K22+K24+K26+K28+K30+K32+K34+K36+K38+K40+K42+K44+K46+K48+K50+K52+K54+K56+K58+K60+K62+K64+K66+K68+K70</f>
        <v>78726708.190000072</v>
      </c>
      <c r="L75" s="5">
        <f t="shared" si="23"/>
        <v>3149068.3276000032</v>
      </c>
      <c r="M75" s="5">
        <f t="shared" si="23"/>
        <v>2805179.570376541</v>
      </c>
      <c r="N75" s="5">
        <f t="shared" si="23"/>
        <v>18608864.727775555</v>
      </c>
      <c r="O75" s="5">
        <f t="shared" si="23"/>
        <v>45520068.546657316</v>
      </c>
      <c r="P75" s="5">
        <f t="shared" si="23"/>
        <v>66934112.844809473</v>
      </c>
      <c r="Q75" s="5">
        <f t="shared" si="23"/>
        <v>3490859.865879531</v>
      </c>
      <c r="R75" s="5">
        <f t="shared" si="23"/>
        <v>66326337.451711103</v>
      </c>
      <c r="S75" s="5"/>
      <c r="T75" s="5"/>
      <c r="U75" s="5"/>
      <c r="V75" s="5"/>
      <c r="W75" s="5"/>
      <c r="X75" s="5"/>
      <c r="Y75" s="5"/>
      <c r="Z75" s="5">
        <f>+Z8+Z10+Z12+Z14+Z16+Z18+Z20+Z22+Z24+Z26+Z28+Z30+Z32+Z34+Z36+Z38+Z40+Z42+Z44+Z46+Z48+Z50+Z52+Z54+Z56+Z58+Z60+Z62+Z64+Z66+Z68+Z70</f>
        <v>4901423.1899999976</v>
      </c>
      <c r="AA75" s="5">
        <f t="shared" ref="AA75:AH75" si="24">+AA8+AA10+AA12+AA14+AA16+AA18+AA20+AA22+AA24+AA26+AA28+AA30+AA32+AA34+AA36+AA38+AA40+AA42+AA44+AA46+AA48+AA50+AA52+AA54+AA56+AA58+AA60+AA62+AA64+AA66+AA68+AA70</f>
        <v>2719134.629999998</v>
      </c>
      <c r="AB75" s="5">
        <f t="shared" si="24"/>
        <v>108765.3851999999</v>
      </c>
      <c r="AC75" s="5">
        <f t="shared" si="24"/>
        <v>67336.623949612913</v>
      </c>
      <c r="AD75" s="5">
        <f t="shared" si="24"/>
        <v>5078.7830623187429</v>
      </c>
      <c r="AE75" s="5">
        <f t="shared" si="24"/>
        <v>1641396.5275932499</v>
      </c>
      <c r="AF75" s="5">
        <f t="shared" si="24"/>
        <v>1713811.9346051815</v>
      </c>
      <c r="AG75" s="5">
        <f t="shared" si="24"/>
        <v>153942.29350974094</v>
      </c>
      <c r="AH75" s="5">
        <f t="shared" si="24"/>
        <v>2924903.5766850761</v>
      </c>
      <c r="AJ75" s="5"/>
      <c r="AK75" s="5"/>
      <c r="AL75" s="5"/>
      <c r="AM75" s="5"/>
      <c r="AN75" s="5"/>
      <c r="AO75" s="5"/>
      <c r="AP75" s="11"/>
    </row>
    <row r="76" spans="1:42" ht="18" customHeight="1" x14ac:dyDescent="0.25">
      <c r="A76" s="2"/>
      <c r="B76" s="2"/>
      <c r="C76" s="2"/>
      <c r="D76" s="2"/>
      <c r="E76" s="2"/>
      <c r="F76" s="2"/>
      <c r="G76" s="38" t="s">
        <v>187</v>
      </c>
      <c r="H76" s="2"/>
      <c r="I76" s="2"/>
      <c r="J76" s="5">
        <f>SUM(J72:J75)</f>
        <v>665845320.41573</v>
      </c>
      <c r="K76" s="5">
        <f t="shared" ref="K76:R76" si="25">SUM(K72:K75)</f>
        <v>452160418.47480893</v>
      </c>
      <c r="L76" s="5">
        <f t="shared" si="25"/>
        <v>18086416.738992356</v>
      </c>
      <c r="M76" s="5">
        <f t="shared" si="25"/>
        <v>7711277.4399206694</v>
      </c>
      <c r="N76" s="5">
        <f t="shared" si="25"/>
        <v>27540241.840330672</v>
      </c>
      <c r="O76" s="5">
        <f t="shared" si="25"/>
        <v>45541782.632507317</v>
      </c>
      <c r="P76" s="5">
        <f t="shared" si="25"/>
        <v>80793301.912758708</v>
      </c>
      <c r="Q76" s="5">
        <f t="shared" si="25"/>
        <v>28348280.088198941</v>
      </c>
      <c r="R76" s="5">
        <f t="shared" si="25"/>
        <v>538617321.67577994</v>
      </c>
      <c r="S76" s="5"/>
      <c r="T76" s="5"/>
      <c r="U76" s="5"/>
      <c r="V76" s="5"/>
      <c r="W76" s="5"/>
      <c r="X76" s="5"/>
      <c r="Y76" s="5"/>
      <c r="Z76" s="5">
        <f t="shared" ref="Z76:AH76" si="26">SUM(Z72:Z75)</f>
        <v>30110545.682589792</v>
      </c>
      <c r="AA76" s="5">
        <f t="shared" si="26"/>
        <v>21208336.15673314</v>
      </c>
      <c r="AB76" s="5">
        <f t="shared" si="26"/>
        <v>848333.44626932568</v>
      </c>
      <c r="AC76" s="5">
        <f t="shared" si="26"/>
        <v>262791.98467770772</v>
      </c>
      <c r="AD76" s="5">
        <f t="shared" si="26"/>
        <v>66899.486524749445</v>
      </c>
      <c r="AE76" s="5">
        <f t="shared" si="26"/>
        <v>1642356.3492372499</v>
      </c>
      <c r="AF76" s="5">
        <f t="shared" si="26"/>
        <v>1972047.8204397077</v>
      </c>
      <c r="AG76" s="5">
        <f t="shared" si="26"/>
        <v>1364508.2207940381</v>
      </c>
      <c r="AH76" s="5">
        <f t="shared" si="26"/>
        <v>25925656.195086721</v>
      </c>
      <c r="AJ76" s="5"/>
      <c r="AK76" s="5"/>
      <c r="AL76" s="5"/>
      <c r="AM76" s="5"/>
      <c r="AN76" s="5"/>
      <c r="AO76" s="5"/>
      <c r="AP76" s="11"/>
    </row>
    <row r="77" spans="1:42" ht="18" customHeight="1" x14ac:dyDescent="0.25">
      <c r="A77" s="2"/>
      <c r="B77" s="2"/>
      <c r="C77" s="2"/>
      <c r="D77" s="2"/>
      <c r="E77" s="2"/>
      <c r="F77" s="2"/>
      <c r="G77" s="2"/>
      <c r="H77" s="2"/>
      <c r="I77" s="2"/>
      <c r="J77" s="5"/>
      <c r="K77" s="5"/>
      <c r="L77" s="5"/>
      <c r="M77" s="5"/>
      <c r="N77" s="5"/>
      <c r="O77" s="5"/>
      <c r="P77" s="5"/>
      <c r="Q77" s="5"/>
      <c r="R77" s="5"/>
      <c r="S77" s="5"/>
      <c r="T77" s="5"/>
      <c r="U77" s="5"/>
      <c r="V77" s="5"/>
      <c r="W77" s="5"/>
      <c r="X77" s="5"/>
      <c r="Y77" s="5"/>
      <c r="Z77" s="5"/>
      <c r="AA77" s="5"/>
      <c r="AB77" s="5"/>
      <c r="AC77" s="5"/>
      <c r="AD77" s="5"/>
      <c r="AE77" s="5"/>
      <c r="AF77" s="5"/>
      <c r="AG77" s="5"/>
      <c r="AH77" s="5"/>
      <c r="AJ77" s="5"/>
      <c r="AK77" s="5"/>
      <c r="AL77" s="5"/>
      <c r="AM77" s="5"/>
      <c r="AN77" s="5"/>
      <c r="AO77" s="5"/>
      <c r="AP77" s="11"/>
    </row>
    <row r="78" spans="1:42" ht="18" customHeight="1" x14ac:dyDescent="0.25">
      <c r="A78" s="2" t="s">
        <v>13</v>
      </c>
      <c r="B78" s="2" t="s">
        <v>107</v>
      </c>
      <c r="C78" s="2" t="s">
        <v>11</v>
      </c>
      <c r="D78" s="2" t="s">
        <v>11</v>
      </c>
      <c r="E78" s="2" t="s">
        <v>12</v>
      </c>
      <c r="F78" s="2" t="s">
        <v>11</v>
      </c>
      <c r="G78" s="2" t="s">
        <v>12</v>
      </c>
      <c r="H78" s="2" t="s">
        <v>13</v>
      </c>
      <c r="I78" s="2" t="s">
        <v>14</v>
      </c>
      <c r="J78" s="5">
        <v>39191528.521365173</v>
      </c>
      <c r="K78" s="5">
        <v>39191528.521365173</v>
      </c>
      <c r="L78" s="5">
        <v>1567661.1408546069</v>
      </c>
      <c r="M78" s="5">
        <v>0</v>
      </c>
      <c r="N78" s="5">
        <v>320434.59053480491</v>
      </c>
      <c r="O78" s="5">
        <v>0</v>
      </c>
      <c r="P78" s="5">
        <v>320434.59053480491</v>
      </c>
      <c r="Q78" s="5">
        <v>1865171.6394987879</v>
      </c>
      <c r="R78" s="5">
        <v>35438261.15047697</v>
      </c>
      <c r="S78" s="5"/>
      <c r="T78" s="5">
        <v>0</v>
      </c>
      <c r="U78" s="5">
        <v>1</v>
      </c>
      <c r="V78" s="5">
        <v>0</v>
      </c>
      <c r="W78" s="5">
        <f t="shared" si="10"/>
        <v>0</v>
      </c>
      <c r="X78" s="5">
        <f t="shared" si="11"/>
        <v>35438261.15047697</v>
      </c>
      <c r="Y78" s="5">
        <f t="shared" si="12"/>
        <v>0</v>
      </c>
      <c r="Z78" s="5">
        <v>2052469.3871178201</v>
      </c>
      <c r="AA78" s="5">
        <v>2052469.3871178201</v>
      </c>
      <c r="AB78" s="5">
        <v>82098.775484712794</v>
      </c>
      <c r="AC78" s="5">
        <v>0</v>
      </c>
      <c r="AD78" s="5">
        <v>16760.29819008401</v>
      </c>
      <c r="AE78" s="5">
        <v>0</v>
      </c>
      <c r="AF78" s="5">
        <v>16760.29819008401</v>
      </c>
      <c r="AG78" s="5">
        <v>97680.515672151159</v>
      </c>
      <c r="AH78" s="5">
        <v>1855929.797770872</v>
      </c>
      <c r="AJ78" s="5">
        <v>0</v>
      </c>
      <c r="AK78" s="5">
        <v>1</v>
      </c>
      <c r="AL78" s="5">
        <v>0</v>
      </c>
      <c r="AM78" s="5">
        <f t="shared" si="13"/>
        <v>0</v>
      </c>
      <c r="AN78" s="5">
        <f t="shared" si="14"/>
        <v>1855929.797770872</v>
      </c>
      <c r="AO78" s="5">
        <f t="shared" si="15"/>
        <v>0</v>
      </c>
      <c r="AP78" s="11">
        <f t="shared" si="16"/>
        <v>1855929.797770872</v>
      </c>
    </row>
    <row r="79" spans="1:42" ht="18" customHeight="1" x14ac:dyDescent="0.25">
      <c r="A79" s="2" t="s">
        <v>13</v>
      </c>
      <c r="B79" s="2" t="s">
        <v>107</v>
      </c>
      <c r="C79" s="2" t="s">
        <v>11</v>
      </c>
      <c r="D79" s="2" t="s">
        <v>11</v>
      </c>
      <c r="E79" s="2" t="s">
        <v>12</v>
      </c>
      <c r="F79" s="2" t="s">
        <v>11</v>
      </c>
      <c r="G79" s="2" t="s">
        <v>12</v>
      </c>
      <c r="H79" s="2" t="s">
        <v>15</v>
      </c>
      <c r="I79" s="2" t="s">
        <v>16</v>
      </c>
      <c r="J79" s="5">
        <v>11533736.793598261</v>
      </c>
      <c r="K79" s="5">
        <v>4000633.96188134</v>
      </c>
      <c r="L79" s="5">
        <v>160025.3584752536</v>
      </c>
      <c r="M79" s="5">
        <v>0</v>
      </c>
      <c r="N79" s="5">
        <v>1891.7352300126893</v>
      </c>
      <c r="O79" s="5">
        <v>0</v>
      </c>
      <c r="P79" s="5">
        <v>1891.7352300126893</v>
      </c>
      <c r="Q79" s="5">
        <v>568590.98499464965</v>
      </c>
      <c r="R79" s="5">
        <v>10803228.714898344</v>
      </c>
      <c r="S79" s="5"/>
      <c r="T79" s="5">
        <v>0</v>
      </c>
      <c r="U79" s="5">
        <v>1</v>
      </c>
      <c r="V79" s="5">
        <v>0</v>
      </c>
      <c r="W79" s="5">
        <f t="shared" si="10"/>
        <v>0</v>
      </c>
      <c r="X79" s="5">
        <f t="shared" si="11"/>
        <v>10803228.714898344</v>
      </c>
      <c r="Y79" s="5">
        <f t="shared" si="12"/>
        <v>0</v>
      </c>
      <c r="Z79" s="5">
        <v>537784.7498312</v>
      </c>
      <c r="AA79" s="5">
        <v>208262.15326028</v>
      </c>
      <c r="AB79" s="5">
        <v>8330.4861304112001</v>
      </c>
      <c r="AC79" s="5">
        <v>0</v>
      </c>
      <c r="AD79" s="5">
        <v>99.870938120781517</v>
      </c>
      <c r="AE79" s="5">
        <v>0</v>
      </c>
      <c r="AF79" s="5">
        <v>99.870938120781517</v>
      </c>
      <c r="AG79" s="5">
        <v>26467.7196381334</v>
      </c>
      <c r="AH79" s="5">
        <v>502886.67312453466</v>
      </c>
      <c r="AJ79" s="5">
        <v>0</v>
      </c>
      <c r="AK79" s="5">
        <v>1</v>
      </c>
      <c r="AL79" s="5">
        <v>0</v>
      </c>
      <c r="AM79" s="5">
        <f t="shared" si="13"/>
        <v>0</v>
      </c>
      <c r="AN79" s="5">
        <f t="shared" si="14"/>
        <v>502886.67312453466</v>
      </c>
      <c r="AO79" s="5">
        <f t="shared" si="15"/>
        <v>0</v>
      </c>
      <c r="AP79" s="11">
        <f t="shared" si="16"/>
        <v>502886.67312453466</v>
      </c>
    </row>
    <row r="80" spans="1:42" ht="18" customHeight="1" x14ac:dyDescent="0.25">
      <c r="A80" s="2" t="s">
        <v>13</v>
      </c>
      <c r="B80" s="2" t="s">
        <v>107</v>
      </c>
      <c r="C80" s="2" t="s">
        <v>11</v>
      </c>
      <c r="D80" s="2" t="s">
        <v>11</v>
      </c>
      <c r="E80" s="2" t="s">
        <v>12</v>
      </c>
      <c r="F80" s="2" t="s">
        <v>17</v>
      </c>
      <c r="G80" s="2" t="s">
        <v>18</v>
      </c>
      <c r="H80" s="2" t="s">
        <v>13</v>
      </c>
      <c r="I80" s="2" t="s">
        <v>14</v>
      </c>
      <c r="J80" s="5">
        <v>1903311.55235592</v>
      </c>
      <c r="K80" s="5">
        <v>1903311.55235592</v>
      </c>
      <c r="L80" s="5">
        <v>76132.462094236806</v>
      </c>
      <c r="M80" s="5">
        <v>0</v>
      </c>
      <c r="N80" s="5">
        <v>17155.153505466391</v>
      </c>
      <c r="O80" s="5">
        <v>0</v>
      </c>
      <c r="P80" s="5">
        <v>17155.153505466391</v>
      </c>
      <c r="Q80" s="5">
        <v>90501.196837810829</v>
      </c>
      <c r="R80" s="5">
        <v>1719522.7399184061</v>
      </c>
      <c r="S80" s="5"/>
      <c r="T80" s="5">
        <v>0</v>
      </c>
      <c r="U80" s="5">
        <v>1</v>
      </c>
      <c r="V80" s="5">
        <v>0</v>
      </c>
      <c r="W80" s="5">
        <f t="shared" si="10"/>
        <v>0</v>
      </c>
      <c r="X80" s="5">
        <f t="shared" si="11"/>
        <v>1719522.7399184061</v>
      </c>
      <c r="Y80" s="5">
        <f t="shared" si="12"/>
        <v>0</v>
      </c>
      <c r="Z80" s="5">
        <v>99886.632276240111</v>
      </c>
      <c r="AA80" s="5">
        <v>99886.632276240111</v>
      </c>
      <c r="AB80" s="5">
        <v>3995.4652910496043</v>
      </c>
      <c r="AC80" s="5">
        <v>0</v>
      </c>
      <c r="AD80" s="5">
        <v>902.44610511325072</v>
      </c>
      <c r="AE80" s="5">
        <v>0</v>
      </c>
      <c r="AF80" s="5">
        <v>902.44610511325072</v>
      </c>
      <c r="AG80" s="5">
        <v>4749.4360440038627</v>
      </c>
      <c r="AH80" s="5">
        <v>90239.284836073391</v>
      </c>
      <c r="AJ80" s="5">
        <v>0</v>
      </c>
      <c r="AK80" s="5">
        <v>1</v>
      </c>
      <c r="AL80" s="5">
        <v>0</v>
      </c>
      <c r="AM80" s="5">
        <f t="shared" si="13"/>
        <v>0</v>
      </c>
      <c r="AN80" s="5">
        <f t="shared" si="14"/>
        <v>90239.284836073391</v>
      </c>
      <c r="AO80" s="5">
        <f t="shared" si="15"/>
        <v>0</v>
      </c>
      <c r="AP80" s="11">
        <f t="shared" si="16"/>
        <v>90239.284836073391</v>
      </c>
    </row>
    <row r="81" spans="1:42" ht="18" customHeight="1" x14ac:dyDescent="0.25">
      <c r="A81" s="2" t="s">
        <v>13</v>
      </c>
      <c r="B81" s="2" t="s">
        <v>107</v>
      </c>
      <c r="C81" s="2" t="s">
        <v>11</v>
      </c>
      <c r="D81" s="2" t="s">
        <v>11</v>
      </c>
      <c r="E81" s="2" t="s">
        <v>12</v>
      </c>
      <c r="F81" s="2" t="s">
        <v>17</v>
      </c>
      <c r="G81" s="2" t="s">
        <v>18</v>
      </c>
      <c r="H81" s="2" t="s">
        <v>15</v>
      </c>
      <c r="I81" s="2" t="s">
        <v>16</v>
      </c>
      <c r="J81" s="5">
        <v>196648.08088502</v>
      </c>
      <c r="K81" s="5">
        <v>68206.711482119994</v>
      </c>
      <c r="L81" s="5">
        <v>2728.2684592848</v>
      </c>
      <c r="M81" s="5">
        <v>0</v>
      </c>
      <c r="N81" s="5">
        <v>0</v>
      </c>
      <c r="O81" s="5">
        <v>0</v>
      </c>
      <c r="P81" s="5">
        <v>0</v>
      </c>
      <c r="Q81" s="5">
        <v>9695.9906212867609</v>
      </c>
      <c r="R81" s="5">
        <v>184223.82180444844</v>
      </c>
      <c r="S81" s="5"/>
      <c r="T81" s="5">
        <v>0</v>
      </c>
      <c r="U81" s="5">
        <v>1</v>
      </c>
      <c r="V81" s="5">
        <v>0</v>
      </c>
      <c r="W81" s="5">
        <f t="shared" si="10"/>
        <v>0</v>
      </c>
      <c r="X81" s="5">
        <f t="shared" si="11"/>
        <v>184223.82180444844</v>
      </c>
      <c r="Y81" s="5">
        <f t="shared" si="12"/>
        <v>0</v>
      </c>
      <c r="Z81" s="5">
        <v>9265.9640227199998</v>
      </c>
      <c r="AA81" s="5">
        <v>3588.5193116400001</v>
      </c>
      <c r="AB81" s="5">
        <v>143.54077246560001</v>
      </c>
      <c r="AC81" s="5">
        <v>0</v>
      </c>
      <c r="AD81" s="5">
        <v>0</v>
      </c>
      <c r="AE81" s="5">
        <v>0</v>
      </c>
      <c r="AF81" s="5">
        <v>0</v>
      </c>
      <c r="AG81" s="5">
        <v>456.12116251271999</v>
      </c>
      <c r="AH81" s="5">
        <v>8666.3020877416802</v>
      </c>
      <c r="AJ81" s="5">
        <v>0</v>
      </c>
      <c r="AK81" s="5">
        <v>1</v>
      </c>
      <c r="AL81" s="5">
        <v>0</v>
      </c>
      <c r="AM81" s="5">
        <f t="shared" si="13"/>
        <v>0</v>
      </c>
      <c r="AN81" s="5">
        <f t="shared" si="14"/>
        <v>8666.3020877416802</v>
      </c>
      <c r="AO81" s="5">
        <f t="shared" si="15"/>
        <v>0</v>
      </c>
      <c r="AP81" s="11">
        <f t="shared" si="16"/>
        <v>8666.3020877416802</v>
      </c>
    </row>
    <row r="82" spans="1:42" ht="18" customHeight="1" x14ac:dyDescent="0.25">
      <c r="A82" s="2" t="s">
        <v>13</v>
      </c>
      <c r="B82" s="2" t="s">
        <v>107</v>
      </c>
      <c r="C82" s="2" t="s">
        <v>17</v>
      </c>
      <c r="D82" s="2" t="s">
        <v>17</v>
      </c>
      <c r="E82" s="2" t="s">
        <v>20</v>
      </c>
      <c r="F82" s="2" t="s">
        <v>21</v>
      </c>
      <c r="G82" s="2" t="s">
        <v>20</v>
      </c>
      <c r="H82" s="2" t="s">
        <v>13</v>
      </c>
      <c r="I82" s="2" t="s">
        <v>14</v>
      </c>
      <c r="J82" s="5">
        <v>356611.48257562</v>
      </c>
      <c r="K82" s="5">
        <v>356611.48257562</v>
      </c>
      <c r="L82" s="5">
        <v>14264.4593030248</v>
      </c>
      <c r="M82" s="5">
        <v>0</v>
      </c>
      <c r="N82" s="5">
        <v>32463.621198214416</v>
      </c>
      <c r="O82" s="5">
        <v>0</v>
      </c>
      <c r="P82" s="5">
        <v>32463.621198214416</v>
      </c>
      <c r="Q82" s="5">
        <v>15494.17010371904</v>
      </c>
      <c r="R82" s="5">
        <v>294389.23197066173</v>
      </c>
      <c r="S82" s="5"/>
      <c r="T82" s="5">
        <v>0</v>
      </c>
      <c r="U82" s="5">
        <v>1</v>
      </c>
      <c r="V82" s="5">
        <v>0</v>
      </c>
      <c r="W82" s="5">
        <f t="shared" si="10"/>
        <v>0</v>
      </c>
      <c r="X82" s="5">
        <f t="shared" si="11"/>
        <v>294389.23197066173</v>
      </c>
      <c r="Y82" s="5">
        <f t="shared" si="12"/>
        <v>0</v>
      </c>
      <c r="Z82" s="5">
        <v>11024.0030398</v>
      </c>
      <c r="AA82" s="5">
        <v>11024.0030398</v>
      </c>
      <c r="AB82" s="5">
        <v>440.96012159200001</v>
      </c>
      <c r="AC82" s="5">
        <v>0</v>
      </c>
      <c r="AD82" s="5">
        <v>333.9664858439599</v>
      </c>
      <c r="AE82" s="5">
        <v>0</v>
      </c>
      <c r="AF82" s="5">
        <v>333.9664858439599</v>
      </c>
      <c r="AG82" s="5">
        <v>512.45382161820203</v>
      </c>
      <c r="AH82" s="5">
        <v>9736.6226107458388</v>
      </c>
      <c r="AJ82" s="5">
        <v>0</v>
      </c>
      <c r="AK82" s="5">
        <v>1</v>
      </c>
      <c r="AL82" s="5">
        <v>0</v>
      </c>
      <c r="AM82" s="5">
        <f t="shared" si="13"/>
        <v>0</v>
      </c>
      <c r="AN82" s="5">
        <f t="shared" si="14"/>
        <v>9736.6226107458388</v>
      </c>
      <c r="AO82" s="5">
        <f t="shared" si="15"/>
        <v>0</v>
      </c>
      <c r="AP82" s="11">
        <f t="shared" si="16"/>
        <v>9736.6226107458388</v>
      </c>
    </row>
    <row r="83" spans="1:42" ht="18" customHeight="1" x14ac:dyDescent="0.25">
      <c r="A83" s="2" t="s">
        <v>13</v>
      </c>
      <c r="B83" s="2" t="s">
        <v>107</v>
      </c>
      <c r="C83" s="2" t="s">
        <v>17</v>
      </c>
      <c r="D83" s="2" t="s">
        <v>17</v>
      </c>
      <c r="E83" s="2" t="s">
        <v>20</v>
      </c>
      <c r="F83" s="2" t="s">
        <v>21</v>
      </c>
      <c r="G83" s="2" t="s">
        <v>20</v>
      </c>
      <c r="H83" s="2" t="s">
        <v>15</v>
      </c>
      <c r="I83" s="2" t="s">
        <v>16</v>
      </c>
      <c r="J83" s="5">
        <v>222060.37750599999</v>
      </c>
      <c r="K83" s="5">
        <v>124543.273206</v>
      </c>
      <c r="L83" s="5">
        <v>4981.7309282400001</v>
      </c>
      <c r="M83" s="5">
        <v>0</v>
      </c>
      <c r="N83" s="5">
        <v>16244.774766</v>
      </c>
      <c r="O83" s="5">
        <v>12719.622300000001</v>
      </c>
      <c r="P83" s="5">
        <v>28964.397066000001</v>
      </c>
      <c r="Q83" s="5">
        <v>9405.7124755879995</v>
      </c>
      <c r="R83" s="5">
        <v>178708.537036172</v>
      </c>
      <c r="S83" s="5"/>
      <c r="T83" s="5">
        <v>0</v>
      </c>
      <c r="U83" s="5">
        <v>1</v>
      </c>
      <c r="V83" s="5">
        <v>0</v>
      </c>
      <c r="W83" s="5">
        <f t="shared" si="10"/>
        <v>0</v>
      </c>
      <c r="X83" s="5">
        <f t="shared" si="11"/>
        <v>178708.537036172</v>
      </c>
      <c r="Y83" s="5">
        <f t="shared" si="12"/>
        <v>0</v>
      </c>
      <c r="Z83" s="5">
        <v>8054.6595239999997</v>
      </c>
      <c r="AA83" s="5">
        <v>3850.025936</v>
      </c>
      <c r="AB83" s="5">
        <v>154.00103744</v>
      </c>
      <c r="AC83" s="5">
        <v>0</v>
      </c>
      <c r="AD83" s="5">
        <v>0</v>
      </c>
      <c r="AE83" s="5">
        <v>548.43046800000002</v>
      </c>
      <c r="AF83" s="5">
        <v>548.43046800000002</v>
      </c>
      <c r="AG83" s="5">
        <v>367.61140092800002</v>
      </c>
      <c r="AH83" s="5">
        <v>6984.6166176320003</v>
      </c>
      <c r="AJ83" s="5">
        <v>0</v>
      </c>
      <c r="AK83" s="5">
        <v>1</v>
      </c>
      <c r="AL83" s="5">
        <v>0</v>
      </c>
      <c r="AM83" s="5">
        <f t="shared" si="13"/>
        <v>0</v>
      </c>
      <c r="AN83" s="5">
        <f t="shared" si="14"/>
        <v>6984.6166176320003</v>
      </c>
      <c r="AO83" s="5">
        <f t="shared" si="15"/>
        <v>0</v>
      </c>
      <c r="AP83" s="11">
        <f t="shared" si="16"/>
        <v>6984.6166176320003</v>
      </c>
    </row>
    <row r="84" spans="1:42" ht="18" customHeight="1" x14ac:dyDescent="0.25">
      <c r="A84" s="2" t="s">
        <v>13</v>
      </c>
      <c r="B84" s="2" t="s">
        <v>107</v>
      </c>
      <c r="C84" s="2" t="s">
        <v>19</v>
      </c>
      <c r="D84" s="2" t="s">
        <v>19</v>
      </c>
      <c r="E84" s="2" t="s">
        <v>23</v>
      </c>
      <c r="F84" s="2" t="s">
        <v>22</v>
      </c>
      <c r="G84" s="2" t="s">
        <v>23</v>
      </c>
      <c r="H84" s="2" t="s">
        <v>13</v>
      </c>
      <c r="I84" s="2" t="s">
        <v>14</v>
      </c>
      <c r="J84" s="5">
        <v>1681014.4136725799</v>
      </c>
      <c r="K84" s="5">
        <v>1681014.4136725799</v>
      </c>
      <c r="L84" s="5">
        <v>67240.576546903205</v>
      </c>
      <c r="M84" s="5">
        <v>0</v>
      </c>
      <c r="N84" s="5">
        <v>17281.319137111124</v>
      </c>
      <c r="O84" s="5">
        <v>0</v>
      </c>
      <c r="P84" s="5">
        <v>17281.319137111124</v>
      </c>
      <c r="Q84" s="5">
        <v>79824.625899428283</v>
      </c>
      <c r="R84" s="5">
        <v>1516667.8920891376</v>
      </c>
      <c r="S84" s="5"/>
      <c r="T84" s="5">
        <v>0</v>
      </c>
      <c r="U84" s="5">
        <v>1</v>
      </c>
      <c r="V84" s="5">
        <v>0</v>
      </c>
      <c r="W84" s="5">
        <f t="shared" si="10"/>
        <v>0</v>
      </c>
      <c r="X84" s="5">
        <f t="shared" si="11"/>
        <v>1516667.8920891376</v>
      </c>
      <c r="Y84" s="5">
        <f t="shared" si="12"/>
        <v>0</v>
      </c>
      <c r="Z84" s="5">
        <v>51985.327605960003</v>
      </c>
      <c r="AA84" s="5">
        <v>51985.327605960003</v>
      </c>
      <c r="AB84" s="5">
        <v>2079.4131042384001</v>
      </c>
      <c r="AC84" s="5">
        <v>0</v>
      </c>
      <c r="AD84" s="5">
        <v>534.68383312639037</v>
      </c>
      <c r="AE84" s="5">
        <v>0</v>
      </c>
      <c r="AF84" s="5">
        <v>534.68383312639037</v>
      </c>
      <c r="AG84" s="5">
        <v>2468.5615334297604</v>
      </c>
      <c r="AH84" s="5">
        <v>46902.669135165452</v>
      </c>
      <c r="AJ84" s="5">
        <v>0</v>
      </c>
      <c r="AK84" s="5">
        <v>1</v>
      </c>
      <c r="AL84" s="5">
        <v>0</v>
      </c>
      <c r="AM84" s="5">
        <f t="shared" si="13"/>
        <v>0</v>
      </c>
      <c r="AN84" s="5">
        <f t="shared" si="14"/>
        <v>46902.669135165452</v>
      </c>
      <c r="AO84" s="5">
        <f t="shared" si="15"/>
        <v>0</v>
      </c>
      <c r="AP84" s="11">
        <f t="shared" si="16"/>
        <v>46902.669135165452</v>
      </c>
    </row>
    <row r="85" spans="1:42" ht="18" customHeight="1" x14ac:dyDescent="0.25">
      <c r="A85" s="2" t="s">
        <v>13</v>
      </c>
      <c r="B85" s="2" t="s">
        <v>107</v>
      </c>
      <c r="C85" s="2" t="s">
        <v>19</v>
      </c>
      <c r="D85" s="2" t="s">
        <v>19</v>
      </c>
      <c r="E85" s="2" t="s">
        <v>23</v>
      </c>
      <c r="F85" s="2" t="s">
        <v>22</v>
      </c>
      <c r="G85" s="2" t="s">
        <v>23</v>
      </c>
      <c r="H85" s="2" t="s">
        <v>15</v>
      </c>
      <c r="I85" s="2" t="s">
        <v>16</v>
      </c>
      <c r="J85" s="5">
        <v>111290.15360496</v>
      </c>
      <c r="K85" s="5">
        <v>62667.07919828</v>
      </c>
      <c r="L85" s="5">
        <v>2506.6831679311999</v>
      </c>
      <c r="M85" s="5">
        <v>0</v>
      </c>
      <c r="N85" s="5">
        <v>0</v>
      </c>
      <c r="O85" s="5">
        <v>0</v>
      </c>
      <c r="P85" s="5">
        <v>0</v>
      </c>
      <c r="Q85" s="5">
        <v>5439.1735218514395</v>
      </c>
      <c r="R85" s="5">
        <v>103344.29691517736</v>
      </c>
      <c r="S85" s="5"/>
      <c r="T85" s="5">
        <v>0</v>
      </c>
      <c r="U85" s="5">
        <v>1</v>
      </c>
      <c r="V85" s="5">
        <v>0</v>
      </c>
      <c r="W85" s="5">
        <f t="shared" si="10"/>
        <v>0</v>
      </c>
      <c r="X85" s="5">
        <f t="shared" si="11"/>
        <v>103344.29691517736</v>
      </c>
      <c r="Y85" s="5">
        <f t="shared" si="12"/>
        <v>0</v>
      </c>
      <c r="Z85" s="5">
        <v>4036.9988774799999</v>
      </c>
      <c r="AA85" s="5">
        <v>1938.92195758</v>
      </c>
      <c r="AB85" s="5">
        <v>77.556878303199994</v>
      </c>
      <c r="AC85" s="5">
        <v>0</v>
      </c>
      <c r="AD85" s="5">
        <v>0</v>
      </c>
      <c r="AE85" s="5">
        <v>0</v>
      </c>
      <c r="AF85" s="5">
        <v>0</v>
      </c>
      <c r="AG85" s="5">
        <v>197.97209995884</v>
      </c>
      <c r="AH85" s="5">
        <v>3761.4698992179601</v>
      </c>
      <c r="AJ85" s="5">
        <v>0</v>
      </c>
      <c r="AK85" s="5">
        <v>1</v>
      </c>
      <c r="AL85" s="5">
        <v>0</v>
      </c>
      <c r="AM85" s="5">
        <f t="shared" si="13"/>
        <v>0</v>
      </c>
      <c r="AN85" s="5">
        <f t="shared" si="14"/>
        <v>3761.4698992179601</v>
      </c>
      <c r="AO85" s="5">
        <f t="shared" si="15"/>
        <v>0</v>
      </c>
      <c r="AP85" s="11">
        <f t="shared" si="16"/>
        <v>3761.4698992179601</v>
      </c>
    </row>
    <row r="86" spans="1:42" ht="18" customHeight="1" x14ac:dyDescent="0.25">
      <c r="A86" s="2" t="s">
        <v>13</v>
      </c>
      <c r="B86" s="2" t="s">
        <v>107</v>
      </c>
      <c r="C86" s="2" t="s">
        <v>21</v>
      </c>
      <c r="D86" s="2" t="s">
        <v>21</v>
      </c>
      <c r="E86" s="2" t="s">
        <v>25</v>
      </c>
      <c r="F86" s="2" t="s">
        <v>19</v>
      </c>
      <c r="G86" s="2" t="s">
        <v>26</v>
      </c>
      <c r="H86" s="2" t="s">
        <v>13</v>
      </c>
      <c r="I86" s="2" t="s">
        <v>14</v>
      </c>
      <c r="J86" s="5">
        <v>49501.9067</v>
      </c>
      <c r="K86" s="5">
        <v>49501.9067</v>
      </c>
      <c r="L86" s="5">
        <v>1980.076268</v>
      </c>
      <c r="M86" s="5">
        <v>0</v>
      </c>
      <c r="N86" s="5">
        <v>0</v>
      </c>
      <c r="O86" s="5">
        <v>0</v>
      </c>
      <c r="P86" s="5">
        <v>0</v>
      </c>
      <c r="Q86" s="5">
        <v>2376.0915215999999</v>
      </c>
      <c r="R86" s="5">
        <v>45145.738910400003</v>
      </c>
      <c r="S86" s="5"/>
      <c r="T86" s="5">
        <v>0</v>
      </c>
      <c r="U86" s="5">
        <v>1</v>
      </c>
      <c r="V86" s="5">
        <v>0</v>
      </c>
      <c r="W86" s="5">
        <f t="shared" si="10"/>
        <v>0</v>
      </c>
      <c r="X86" s="5">
        <f t="shared" si="11"/>
        <v>45145.738910400003</v>
      </c>
      <c r="Y86" s="5">
        <f t="shared" si="12"/>
        <v>0</v>
      </c>
      <c r="Z86" s="5">
        <v>1529.94480316</v>
      </c>
      <c r="AA86" s="5">
        <v>1529.94480316</v>
      </c>
      <c r="AB86" s="5">
        <v>61.197792126400003</v>
      </c>
      <c r="AC86" s="5">
        <v>0</v>
      </c>
      <c r="AD86" s="5">
        <v>0</v>
      </c>
      <c r="AE86" s="5">
        <v>0</v>
      </c>
      <c r="AF86" s="5">
        <v>0</v>
      </c>
      <c r="AG86" s="5">
        <v>73.437350551679998</v>
      </c>
      <c r="AH86" s="5">
        <v>1395.30966048192</v>
      </c>
      <c r="AJ86" s="5">
        <v>0</v>
      </c>
      <c r="AK86" s="5">
        <v>1</v>
      </c>
      <c r="AL86" s="5">
        <v>0</v>
      </c>
      <c r="AM86" s="5">
        <f t="shared" si="13"/>
        <v>0</v>
      </c>
      <c r="AN86" s="5">
        <f t="shared" si="14"/>
        <v>1395.30966048192</v>
      </c>
      <c r="AO86" s="5">
        <f t="shared" si="15"/>
        <v>0</v>
      </c>
      <c r="AP86" s="11">
        <f t="shared" si="16"/>
        <v>1395.30966048192</v>
      </c>
    </row>
    <row r="87" spans="1:42" ht="18" customHeight="1" x14ac:dyDescent="0.25">
      <c r="A87" s="2" t="s">
        <v>13</v>
      </c>
      <c r="B87" s="2" t="s">
        <v>107</v>
      </c>
      <c r="C87" s="2" t="s">
        <v>21</v>
      </c>
      <c r="D87" s="2" t="s">
        <v>21</v>
      </c>
      <c r="E87" s="2" t="s">
        <v>25</v>
      </c>
      <c r="F87" s="2" t="s">
        <v>19</v>
      </c>
      <c r="G87" s="2" t="s">
        <v>26</v>
      </c>
      <c r="H87" s="2" t="s">
        <v>15</v>
      </c>
      <c r="I87" s="2" t="s">
        <v>16</v>
      </c>
      <c r="J87" s="6"/>
      <c r="K87" s="6"/>
      <c r="L87" s="6"/>
      <c r="M87" s="6"/>
      <c r="N87" s="6"/>
      <c r="O87" s="6"/>
      <c r="P87" s="6"/>
      <c r="Q87" s="6"/>
      <c r="R87" s="6"/>
      <c r="S87" s="6"/>
      <c r="T87" s="5">
        <v>0</v>
      </c>
      <c r="U87" s="5">
        <v>1</v>
      </c>
      <c r="V87" s="5">
        <v>0</v>
      </c>
      <c r="W87" s="5">
        <f t="shared" si="10"/>
        <v>0</v>
      </c>
      <c r="X87" s="5">
        <f t="shared" si="11"/>
        <v>0</v>
      </c>
      <c r="Y87" s="5">
        <f t="shared" si="12"/>
        <v>0</v>
      </c>
      <c r="Z87" s="6"/>
      <c r="AA87" s="6"/>
      <c r="AB87" s="6"/>
      <c r="AC87" s="6"/>
      <c r="AD87" s="6"/>
      <c r="AE87" s="6"/>
      <c r="AF87" s="6"/>
      <c r="AG87" s="6"/>
      <c r="AH87" s="6"/>
      <c r="AJ87" s="5">
        <v>0</v>
      </c>
      <c r="AK87" s="5">
        <v>1</v>
      </c>
      <c r="AL87" s="5">
        <v>0</v>
      </c>
      <c r="AM87" s="5">
        <f t="shared" si="13"/>
        <v>0</v>
      </c>
      <c r="AN87" s="5">
        <f t="shared" si="14"/>
        <v>0</v>
      </c>
      <c r="AO87" s="5">
        <f t="shared" si="15"/>
        <v>0</v>
      </c>
      <c r="AP87" s="11">
        <f t="shared" si="16"/>
        <v>0</v>
      </c>
    </row>
    <row r="88" spans="1:42" ht="18" customHeight="1" x14ac:dyDescent="0.25">
      <c r="A88" s="2" t="s">
        <v>13</v>
      </c>
      <c r="B88" s="2" t="s">
        <v>107</v>
      </c>
      <c r="C88" s="2" t="s">
        <v>21</v>
      </c>
      <c r="D88" s="2" t="s">
        <v>21</v>
      </c>
      <c r="E88" s="2" t="s">
        <v>25</v>
      </c>
      <c r="F88" s="2" t="s">
        <v>27</v>
      </c>
      <c r="G88" s="2" t="s">
        <v>25</v>
      </c>
      <c r="H88" s="2" t="s">
        <v>13</v>
      </c>
      <c r="I88" s="2" t="s">
        <v>14</v>
      </c>
      <c r="J88" s="6"/>
      <c r="K88" s="6"/>
      <c r="L88" s="6"/>
      <c r="M88" s="6"/>
      <c r="N88" s="6"/>
      <c r="O88" s="6"/>
      <c r="P88" s="6"/>
      <c r="Q88" s="6"/>
      <c r="R88" s="6"/>
      <c r="S88" s="6"/>
      <c r="T88" s="5">
        <v>0</v>
      </c>
      <c r="U88" s="5">
        <v>1</v>
      </c>
      <c r="V88" s="5">
        <v>0</v>
      </c>
      <c r="W88" s="5">
        <f t="shared" si="10"/>
        <v>0</v>
      </c>
      <c r="X88" s="5">
        <f t="shared" si="11"/>
        <v>0</v>
      </c>
      <c r="Y88" s="5">
        <f t="shared" si="12"/>
        <v>0</v>
      </c>
      <c r="Z88" s="6"/>
      <c r="AA88" s="6"/>
      <c r="AB88" s="6"/>
      <c r="AC88" s="6"/>
      <c r="AD88" s="6"/>
      <c r="AE88" s="6"/>
      <c r="AF88" s="6"/>
      <c r="AG88" s="6"/>
      <c r="AH88" s="6"/>
      <c r="AJ88" s="5">
        <v>0</v>
      </c>
      <c r="AK88" s="5">
        <v>1</v>
      </c>
      <c r="AL88" s="5">
        <v>0</v>
      </c>
      <c r="AM88" s="5">
        <f t="shared" si="13"/>
        <v>0</v>
      </c>
      <c r="AN88" s="5">
        <f t="shared" si="14"/>
        <v>0</v>
      </c>
      <c r="AO88" s="5">
        <f t="shared" si="15"/>
        <v>0</v>
      </c>
      <c r="AP88" s="11">
        <f t="shared" si="16"/>
        <v>0</v>
      </c>
    </row>
    <row r="89" spans="1:42" ht="18" customHeight="1" x14ac:dyDescent="0.25">
      <c r="A89" s="2" t="s">
        <v>13</v>
      </c>
      <c r="B89" s="2" t="s">
        <v>107</v>
      </c>
      <c r="C89" s="2" t="s">
        <v>21</v>
      </c>
      <c r="D89" s="2" t="s">
        <v>21</v>
      </c>
      <c r="E89" s="2" t="s">
        <v>25</v>
      </c>
      <c r="F89" s="2" t="s">
        <v>27</v>
      </c>
      <c r="G89" s="2" t="s">
        <v>25</v>
      </c>
      <c r="H89" s="2" t="s">
        <v>15</v>
      </c>
      <c r="I89" s="2" t="s">
        <v>16</v>
      </c>
      <c r="J89" s="6"/>
      <c r="K89" s="6"/>
      <c r="L89" s="6"/>
      <c r="M89" s="6"/>
      <c r="N89" s="6"/>
      <c r="O89" s="6"/>
      <c r="P89" s="6"/>
      <c r="Q89" s="6"/>
      <c r="R89" s="6"/>
      <c r="S89" s="6"/>
      <c r="T89" s="5">
        <v>0</v>
      </c>
      <c r="U89" s="5">
        <v>1</v>
      </c>
      <c r="V89" s="5">
        <v>0</v>
      </c>
      <c r="W89" s="5">
        <f t="shared" si="10"/>
        <v>0</v>
      </c>
      <c r="X89" s="5">
        <f t="shared" si="11"/>
        <v>0</v>
      </c>
      <c r="Y89" s="5">
        <f t="shared" si="12"/>
        <v>0</v>
      </c>
      <c r="Z89" s="6"/>
      <c r="AA89" s="6"/>
      <c r="AB89" s="6"/>
      <c r="AC89" s="6"/>
      <c r="AD89" s="6"/>
      <c r="AE89" s="6"/>
      <c r="AF89" s="6"/>
      <c r="AG89" s="6"/>
      <c r="AH89" s="6"/>
      <c r="AJ89" s="5">
        <v>0</v>
      </c>
      <c r="AK89" s="5">
        <v>1</v>
      </c>
      <c r="AL89" s="5">
        <v>0</v>
      </c>
      <c r="AM89" s="5">
        <f t="shared" si="13"/>
        <v>0</v>
      </c>
      <c r="AN89" s="5">
        <f t="shared" si="14"/>
        <v>0</v>
      </c>
      <c r="AO89" s="5">
        <f t="shared" si="15"/>
        <v>0</v>
      </c>
      <c r="AP89" s="11">
        <f t="shared" si="16"/>
        <v>0</v>
      </c>
    </row>
    <row r="90" spans="1:42" ht="18" customHeight="1" x14ac:dyDescent="0.25">
      <c r="A90" s="2" t="s">
        <v>13</v>
      </c>
      <c r="B90" s="2" t="s">
        <v>107</v>
      </c>
      <c r="C90" s="2" t="s">
        <v>22</v>
      </c>
      <c r="D90" s="2" t="s">
        <v>43</v>
      </c>
      <c r="E90" s="2" t="s">
        <v>108</v>
      </c>
      <c r="F90" s="2" t="s">
        <v>32</v>
      </c>
      <c r="G90" s="2" t="s">
        <v>109</v>
      </c>
      <c r="H90" s="2" t="s">
        <v>13</v>
      </c>
      <c r="I90" s="2" t="s">
        <v>14</v>
      </c>
      <c r="J90" s="5">
        <v>814849.9280872778</v>
      </c>
      <c r="K90" s="5">
        <v>814849.9280872778</v>
      </c>
      <c r="L90" s="5">
        <v>32593.997123491114</v>
      </c>
      <c r="M90" s="5">
        <v>0</v>
      </c>
      <c r="N90" s="5">
        <v>0</v>
      </c>
      <c r="O90" s="5">
        <v>0</v>
      </c>
      <c r="P90" s="5">
        <v>0</v>
      </c>
      <c r="Q90" s="5">
        <v>39112.796548189333</v>
      </c>
      <c r="R90" s="5">
        <v>743143.13441559731</v>
      </c>
      <c r="S90" s="5"/>
      <c r="T90" s="5">
        <v>0</v>
      </c>
      <c r="U90" s="5">
        <v>1</v>
      </c>
      <c r="V90" s="5">
        <v>0</v>
      </c>
      <c r="W90" s="5">
        <f t="shared" si="10"/>
        <v>0</v>
      </c>
      <c r="X90" s="5">
        <f t="shared" si="11"/>
        <v>743143.13441559731</v>
      </c>
      <c r="Y90" s="5">
        <f t="shared" si="12"/>
        <v>0</v>
      </c>
      <c r="Z90" s="5">
        <v>25211.976335579999</v>
      </c>
      <c r="AA90" s="5">
        <v>25211.976335579999</v>
      </c>
      <c r="AB90" s="5">
        <v>1008.4790534232</v>
      </c>
      <c r="AC90" s="5">
        <v>0</v>
      </c>
      <c r="AD90" s="5">
        <v>0</v>
      </c>
      <c r="AE90" s="5">
        <v>0</v>
      </c>
      <c r="AF90" s="5">
        <v>0</v>
      </c>
      <c r="AG90" s="5">
        <v>1210.17486410784</v>
      </c>
      <c r="AH90" s="5">
        <v>22993.32241804896</v>
      </c>
      <c r="AJ90" s="5">
        <v>0</v>
      </c>
      <c r="AK90" s="5">
        <v>1</v>
      </c>
      <c r="AL90" s="5">
        <v>0</v>
      </c>
      <c r="AM90" s="5">
        <f t="shared" si="13"/>
        <v>0</v>
      </c>
      <c r="AN90" s="5">
        <f t="shared" si="14"/>
        <v>22993.32241804896</v>
      </c>
      <c r="AO90" s="5">
        <f t="shared" si="15"/>
        <v>0</v>
      </c>
      <c r="AP90" s="11">
        <f t="shared" si="16"/>
        <v>22993.32241804896</v>
      </c>
    </row>
    <row r="91" spans="1:42" ht="18" customHeight="1" x14ac:dyDescent="0.25">
      <c r="A91" s="2" t="s">
        <v>13</v>
      </c>
      <c r="B91" s="2" t="s">
        <v>107</v>
      </c>
      <c r="C91" s="2" t="s">
        <v>22</v>
      </c>
      <c r="D91" s="2" t="s">
        <v>43</v>
      </c>
      <c r="E91" s="2" t="s">
        <v>108</v>
      </c>
      <c r="F91" s="2" t="s">
        <v>32</v>
      </c>
      <c r="G91" s="2" t="s">
        <v>109</v>
      </c>
      <c r="H91" s="2" t="s">
        <v>15</v>
      </c>
      <c r="I91" s="2" t="s">
        <v>16</v>
      </c>
      <c r="J91" s="5">
        <v>9861.8370300000006</v>
      </c>
      <c r="K91" s="5">
        <v>5552.5831719999996</v>
      </c>
      <c r="L91" s="5">
        <v>222.10332688</v>
      </c>
      <c r="M91" s="5">
        <v>0</v>
      </c>
      <c r="N91" s="5">
        <v>0</v>
      </c>
      <c r="O91" s="5">
        <v>0</v>
      </c>
      <c r="P91" s="5">
        <v>0</v>
      </c>
      <c r="Q91" s="5">
        <v>481.98668515600002</v>
      </c>
      <c r="R91" s="5">
        <v>9157.7470179640004</v>
      </c>
      <c r="S91" s="5"/>
      <c r="T91" s="5">
        <v>0</v>
      </c>
      <c r="U91" s="5">
        <v>1</v>
      </c>
      <c r="V91" s="5">
        <v>0</v>
      </c>
      <c r="W91" s="5">
        <f t="shared" si="10"/>
        <v>0</v>
      </c>
      <c r="X91" s="5">
        <f t="shared" si="11"/>
        <v>9157.7470179640004</v>
      </c>
      <c r="Y91" s="5">
        <f t="shared" si="12"/>
        <v>0</v>
      </c>
      <c r="Z91" s="5">
        <v>357.91145</v>
      </c>
      <c r="AA91" s="5">
        <v>171.797496</v>
      </c>
      <c r="AB91" s="5">
        <v>6.8718998400000002</v>
      </c>
      <c r="AC91" s="5">
        <v>0</v>
      </c>
      <c r="AD91" s="5">
        <v>0</v>
      </c>
      <c r="AE91" s="5">
        <v>0</v>
      </c>
      <c r="AF91" s="5">
        <v>0</v>
      </c>
      <c r="AG91" s="5">
        <v>17.551977508</v>
      </c>
      <c r="AH91" s="5">
        <v>333.48757265199998</v>
      </c>
      <c r="AJ91" s="5">
        <v>0</v>
      </c>
      <c r="AK91" s="5">
        <v>1</v>
      </c>
      <c r="AL91" s="5">
        <v>0</v>
      </c>
      <c r="AM91" s="5">
        <f t="shared" si="13"/>
        <v>0</v>
      </c>
      <c r="AN91" s="5">
        <f t="shared" si="14"/>
        <v>333.48757265199998</v>
      </c>
      <c r="AO91" s="5">
        <f t="shared" si="15"/>
        <v>0</v>
      </c>
      <c r="AP91" s="11">
        <f t="shared" si="16"/>
        <v>333.48757265199998</v>
      </c>
    </row>
    <row r="92" spans="1:42" ht="18" customHeight="1" x14ac:dyDescent="0.25">
      <c r="A92" s="2" t="s">
        <v>13</v>
      </c>
      <c r="B92" s="2" t="s">
        <v>107</v>
      </c>
      <c r="C92" s="2" t="s">
        <v>27</v>
      </c>
      <c r="D92" s="2" t="s">
        <v>27</v>
      </c>
      <c r="E92" s="2" t="s">
        <v>69</v>
      </c>
      <c r="F92" s="2" t="s">
        <v>28</v>
      </c>
      <c r="G92" s="2" t="s">
        <v>70</v>
      </c>
      <c r="H92" s="2" t="s">
        <v>13</v>
      </c>
      <c r="I92" s="2" t="s">
        <v>14</v>
      </c>
      <c r="J92" s="5">
        <v>1259749.6856297001</v>
      </c>
      <c r="K92" s="5">
        <v>1259749.6856297001</v>
      </c>
      <c r="L92" s="5">
        <v>50389.987425188003</v>
      </c>
      <c r="M92" s="5">
        <v>0</v>
      </c>
      <c r="N92" s="5">
        <v>11863.143737853045</v>
      </c>
      <c r="O92" s="5">
        <v>0</v>
      </c>
      <c r="P92" s="5">
        <v>11863.143737853045</v>
      </c>
      <c r="Q92" s="5">
        <v>59874.82772333295</v>
      </c>
      <c r="R92" s="5">
        <v>1137621.7267433261</v>
      </c>
      <c r="S92" s="5"/>
      <c r="T92" s="5">
        <v>0</v>
      </c>
      <c r="U92" s="5">
        <v>1</v>
      </c>
      <c r="V92" s="5">
        <v>0</v>
      </c>
      <c r="W92" s="5">
        <f t="shared" si="10"/>
        <v>0</v>
      </c>
      <c r="X92" s="5">
        <f t="shared" si="11"/>
        <v>1137621.7267433261</v>
      </c>
      <c r="Y92" s="5">
        <f t="shared" si="12"/>
        <v>0</v>
      </c>
      <c r="Z92" s="5">
        <v>38968.440574580003</v>
      </c>
      <c r="AA92" s="5">
        <v>38968.440574580003</v>
      </c>
      <c r="AB92" s="5">
        <v>1558.7376229832</v>
      </c>
      <c r="AC92" s="5">
        <v>0</v>
      </c>
      <c r="AD92" s="5">
        <v>366.96831162808525</v>
      </c>
      <c r="AE92" s="5">
        <v>0</v>
      </c>
      <c r="AF92" s="5">
        <v>366.96831162808525</v>
      </c>
      <c r="AG92" s="5">
        <v>1852.1367319984356</v>
      </c>
      <c r="AH92" s="5">
        <v>35190.597907970274</v>
      </c>
      <c r="AJ92" s="5">
        <v>0</v>
      </c>
      <c r="AK92" s="5">
        <v>1</v>
      </c>
      <c r="AL92" s="5">
        <v>0</v>
      </c>
      <c r="AM92" s="5">
        <f t="shared" si="13"/>
        <v>0</v>
      </c>
      <c r="AN92" s="5">
        <f t="shared" si="14"/>
        <v>35190.597907970274</v>
      </c>
      <c r="AO92" s="5">
        <f t="shared" si="15"/>
        <v>0</v>
      </c>
      <c r="AP92" s="11">
        <f t="shared" si="16"/>
        <v>35190.597907970274</v>
      </c>
    </row>
    <row r="93" spans="1:42" ht="18" customHeight="1" x14ac:dyDescent="0.25">
      <c r="A93" s="2" t="s">
        <v>13</v>
      </c>
      <c r="B93" s="2" t="s">
        <v>107</v>
      </c>
      <c r="C93" s="2" t="s">
        <v>27</v>
      </c>
      <c r="D93" s="2" t="s">
        <v>27</v>
      </c>
      <c r="E93" s="2" t="s">
        <v>69</v>
      </c>
      <c r="F93" s="2" t="s">
        <v>28</v>
      </c>
      <c r="G93" s="2" t="s">
        <v>70</v>
      </c>
      <c r="H93" s="2" t="s">
        <v>15</v>
      </c>
      <c r="I93" s="2" t="s">
        <v>16</v>
      </c>
      <c r="J93" s="5">
        <v>60211.718549999998</v>
      </c>
      <c r="K93" s="5">
        <v>48275.096376000001</v>
      </c>
      <c r="L93" s="5">
        <v>1931.00385504</v>
      </c>
      <c r="M93" s="5">
        <v>0</v>
      </c>
      <c r="N93" s="5">
        <v>0</v>
      </c>
      <c r="O93" s="5">
        <v>0</v>
      </c>
      <c r="P93" s="5">
        <v>0</v>
      </c>
      <c r="Q93" s="5">
        <v>2914.0357347479999</v>
      </c>
      <c r="R93" s="5">
        <v>55366.678960211997</v>
      </c>
      <c r="S93" s="5"/>
      <c r="T93" s="5">
        <v>0</v>
      </c>
      <c r="U93" s="5">
        <v>1</v>
      </c>
      <c r="V93" s="5">
        <v>0</v>
      </c>
      <c r="W93" s="5">
        <f t="shared" si="10"/>
        <v>0</v>
      </c>
      <c r="X93" s="5">
        <f t="shared" si="11"/>
        <v>55366.678960211997</v>
      </c>
      <c r="Y93" s="5">
        <f t="shared" si="12"/>
        <v>0</v>
      </c>
      <c r="Z93" s="5">
        <v>2186.0130100000001</v>
      </c>
      <c r="AA93" s="5">
        <v>1493.3166960000001</v>
      </c>
      <c r="AB93" s="5">
        <v>59.732667839999998</v>
      </c>
      <c r="AC93" s="5">
        <v>0</v>
      </c>
      <c r="AD93" s="5">
        <v>0</v>
      </c>
      <c r="AE93" s="5">
        <v>0</v>
      </c>
      <c r="AF93" s="5">
        <v>0</v>
      </c>
      <c r="AG93" s="5">
        <v>106.314017108</v>
      </c>
      <c r="AH93" s="5">
        <v>2019.966325052</v>
      </c>
      <c r="AJ93" s="5">
        <v>0</v>
      </c>
      <c r="AK93" s="5">
        <v>1</v>
      </c>
      <c r="AL93" s="5">
        <v>0</v>
      </c>
      <c r="AM93" s="5">
        <f t="shared" si="13"/>
        <v>0</v>
      </c>
      <c r="AN93" s="5">
        <f t="shared" si="14"/>
        <v>2019.966325052</v>
      </c>
      <c r="AO93" s="5">
        <f t="shared" si="15"/>
        <v>0</v>
      </c>
      <c r="AP93" s="11">
        <f t="shared" si="16"/>
        <v>2019.966325052</v>
      </c>
    </row>
    <row r="94" spans="1:42" ht="18" customHeight="1" x14ac:dyDescent="0.25">
      <c r="A94" s="2" t="s">
        <v>13</v>
      </c>
      <c r="B94" s="2" t="s">
        <v>107</v>
      </c>
      <c r="C94" s="2" t="s">
        <v>27</v>
      </c>
      <c r="D94" s="2" t="s">
        <v>27</v>
      </c>
      <c r="E94" s="2" t="s">
        <v>69</v>
      </c>
      <c r="F94" s="2" t="s">
        <v>43</v>
      </c>
      <c r="G94" s="2" t="s">
        <v>71</v>
      </c>
      <c r="H94" s="2" t="s">
        <v>13</v>
      </c>
      <c r="I94" s="2" t="s">
        <v>14</v>
      </c>
      <c r="J94" s="5">
        <v>1290535.2132419201</v>
      </c>
      <c r="K94" s="5">
        <v>1290535.2132419201</v>
      </c>
      <c r="L94" s="5">
        <v>51621.408529676803</v>
      </c>
      <c r="M94" s="5">
        <v>0</v>
      </c>
      <c r="N94" s="5">
        <v>35414.18687737306</v>
      </c>
      <c r="O94" s="5">
        <v>0</v>
      </c>
      <c r="P94" s="5">
        <v>35414.18687737306</v>
      </c>
      <c r="Q94" s="5">
        <v>60174.980891743508</v>
      </c>
      <c r="R94" s="5">
        <v>1143324.6369431266</v>
      </c>
      <c r="S94" s="5"/>
      <c r="T94" s="5">
        <v>0</v>
      </c>
      <c r="U94" s="5">
        <v>1</v>
      </c>
      <c r="V94" s="5">
        <v>0</v>
      </c>
      <c r="W94" s="5">
        <f t="shared" si="10"/>
        <v>0</v>
      </c>
      <c r="X94" s="5">
        <f t="shared" si="11"/>
        <v>1143324.6369431266</v>
      </c>
      <c r="Y94" s="5">
        <f t="shared" si="12"/>
        <v>0</v>
      </c>
      <c r="Z94" s="5">
        <v>39833.36387832</v>
      </c>
      <c r="AA94" s="5">
        <v>39833.36387832</v>
      </c>
      <c r="AB94" s="5">
        <v>1593.3345551328</v>
      </c>
      <c r="AC94" s="5">
        <v>0</v>
      </c>
      <c r="AD94" s="5">
        <v>1095.0492431641483</v>
      </c>
      <c r="AE94" s="5">
        <v>0</v>
      </c>
      <c r="AF94" s="5">
        <v>1095.0492431641483</v>
      </c>
      <c r="AG94" s="5">
        <v>1857.2490040011526</v>
      </c>
      <c r="AH94" s="5">
        <v>35287.731076021897</v>
      </c>
      <c r="AJ94" s="5">
        <v>0</v>
      </c>
      <c r="AK94" s="5">
        <v>1</v>
      </c>
      <c r="AL94" s="5">
        <v>0</v>
      </c>
      <c r="AM94" s="5">
        <f t="shared" si="13"/>
        <v>0</v>
      </c>
      <c r="AN94" s="5">
        <f t="shared" si="14"/>
        <v>35287.731076021897</v>
      </c>
      <c r="AO94" s="5">
        <f t="shared" si="15"/>
        <v>0</v>
      </c>
      <c r="AP94" s="11">
        <f t="shared" si="16"/>
        <v>35287.731076021897</v>
      </c>
    </row>
    <row r="95" spans="1:42" ht="18" customHeight="1" x14ac:dyDescent="0.25">
      <c r="A95" s="2" t="s">
        <v>13</v>
      </c>
      <c r="B95" s="2" t="s">
        <v>107</v>
      </c>
      <c r="C95" s="2" t="s">
        <v>27</v>
      </c>
      <c r="D95" s="2" t="s">
        <v>27</v>
      </c>
      <c r="E95" s="2" t="s">
        <v>69</v>
      </c>
      <c r="F95" s="2" t="s">
        <v>43</v>
      </c>
      <c r="G95" s="2" t="s">
        <v>71</v>
      </c>
      <c r="H95" s="2" t="s">
        <v>15</v>
      </c>
      <c r="I95" s="2" t="s">
        <v>16</v>
      </c>
      <c r="J95" s="5">
        <v>120421.234568</v>
      </c>
      <c r="K95" s="5">
        <v>95589.888800000001</v>
      </c>
      <c r="L95" s="5">
        <v>3823.5955520000002</v>
      </c>
      <c r="M95" s="5">
        <v>0</v>
      </c>
      <c r="N95" s="5">
        <v>0</v>
      </c>
      <c r="O95" s="5">
        <v>0</v>
      </c>
      <c r="P95" s="5">
        <v>0</v>
      </c>
      <c r="Q95" s="5">
        <v>5829.8819507999997</v>
      </c>
      <c r="R95" s="5">
        <v>110767.7570652</v>
      </c>
      <c r="S95" s="5"/>
      <c r="T95" s="5">
        <v>0</v>
      </c>
      <c r="U95" s="5">
        <v>1</v>
      </c>
      <c r="V95" s="5">
        <v>0</v>
      </c>
      <c r="W95" s="5">
        <f t="shared" si="10"/>
        <v>0</v>
      </c>
      <c r="X95" s="5">
        <f t="shared" si="11"/>
        <v>110767.7570652</v>
      </c>
      <c r="Y95" s="5">
        <f t="shared" si="12"/>
        <v>0</v>
      </c>
      <c r="Z95" s="5">
        <v>4369.823488</v>
      </c>
      <c r="AA95" s="5">
        <v>2955.7979439999999</v>
      </c>
      <c r="AB95" s="5">
        <v>118.23191776</v>
      </c>
      <c r="AC95" s="5">
        <v>0</v>
      </c>
      <c r="AD95" s="5">
        <v>0</v>
      </c>
      <c r="AE95" s="5">
        <v>0</v>
      </c>
      <c r="AF95" s="5">
        <v>0</v>
      </c>
      <c r="AG95" s="5">
        <v>212.57957851200001</v>
      </c>
      <c r="AH95" s="5">
        <v>4039.0119917279999</v>
      </c>
      <c r="AJ95" s="5">
        <v>0</v>
      </c>
      <c r="AK95" s="5">
        <v>1</v>
      </c>
      <c r="AL95" s="5">
        <v>0</v>
      </c>
      <c r="AM95" s="5">
        <f t="shared" si="13"/>
        <v>0</v>
      </c>
      <c r="AN95" s="5">
        <f t="shared" si="14"/>
        <v>4039.0119917279999</v>
      </c>
      <c r="AO95" s="5">
        <f t="shared" si="15"/>
        <v>0</v>
      </c>
      <c r="AP95" s="11">
        <f t="shared" si="16"/>
        <v>4039.0119917279999</v>
      </c>
    </row>
    <row r="96" spans="1:42" ht="18" customHeight="1" x14ac:dyDescent="0.25">
      <c r="A96" s="2"/>
      <c r="B96" s="2"/>
      <c r="C96" s="2"/>
      <c r="D96" s="2"/>
      <c r="E96" s="2"/>
      <c r="F96" s="2"/>
      <c r="G96" s="2"/>
      <c r="H96" s="2"/>
      <c r="I96" s="2"/>
      <c r="J96" s="5"/>
      <c r="K96" s="5"/>
      <c r="L96" s="5"/>
      <c r="M96" s="5"/>
      <c r="N96" s="5"/>
      <c r="O96" s="5"/>
      <c r="P96" s="5"/>
      <c r="Q96" s="5"/>
      <c r="R96" s="5"/>
      <c r="S96" s="5"/>
      <c r="T96" s="5"/>
      <c r="U96" s="5"/>
      <c r="V96" s="5"/>
      <c r="W96" s="5"/>
      <c r="X96" s="5"/>
      <c r="Y96" s="5"/>
      <c r="Z96" s="5"/>
      <c r="AA96" s="5"/>
      <c r="AB96" s="5"/>
      <c r="AC96" s="5"/>
      <c r="AD96" s="5"/>
      <c r="AE96" s="5"/>
      <c r="AF96" s="5"/>
      <c r="AG96" s="5"/>
      <c r="AH96" s="5"/>
      <c r="AJ96" s="5"/>
      <c r="AK96" s="5"/>
      <c r="AL96" s="5"/>
      <c r="AM96" s="5"/>
      <c r="AN96" s="5"/>
      <c r="AO96" s="5"/>
      <c r="AP96" s="11"/>
    </row>
    <row r="97" spans="1:42" ht="18" customHeight="1" x14ac:dyDescent="0.25">
      <c r="A97" s="2"/>
      <c r="B97" s="2"/>
      <c r="C97" s="2"/>
      <c r="D97" s="2"/>
      <c r="E97" s="2"/>
      <c r="F97" s="2"/>
      <c r="G97" s="38" t="s">
        <v>186</v>
      </c>
      <c r="H97" s="2"/>
      <c r="I97" s="38" t="s">
        <v>195</v>
      </c>
      <c r="J97" s="5">
        <f>+J78+J80</f>
        <v>41094840.073721096</v>
      </c>
      <c r="K97" s="5">
        <f t="shared" ref="K97:R97" si="27">+K78+K80</f>
        <v>41094840.073721096</v>
      </c>
      <c r="L97" s="5">
        <f t="shared" si="27"/>
        <v>1643793.6029488437</v>
      </c>
      <c r="M97" s="5">
        <f t="shared" si="27"/>
        <v>0</v>
      </c>
      <c r="N97" s="5">
        <f t="shared" si="27"/>
        <v>337589.74404027133</v>
      </c>
      <c r="O97" s="5">
        <f t="shared" si="27"/>
        <v>0</v>
      </c>
      <c r="P97" s="5">
        <f t="shared" si="27"/>
        <v>337589.74404027133</v>
      </c>
      <c r="Q97" s="5">
        <f t="shared" si="27"/>
        <v>1955672.8363365987</v>
      </c>
      <c r="R97" s="5">
        <f t="shared" si="27"/>
        <v>37157783.890395373</v>
      </c>
      <c r="S97" s="5"/>
      <c r="T97" s="5"/>
      <c r="U97" s="5"/>
      <c r="V97" s="5"/>
      <c r="W97" s="5"/>
      <c r="X97" s="5"/>
      <c r="Y97" s="5"/>
      <c r="Z97" s="5">
        <f>+Z78+Z80</f>
        <v>2152356.0193940601</v>
      </c>
      <c r="AA97" s="5">
        <f t="shared" ref="AA97:AH97" si="28">+AA78+AA80</f>
        <v>2152356.0193940601</v>
      </c>
      <c r="AB97" s="5">
        <f t="shared" si="28"/>
        <v>86094.240775762402</v>
      </c>
      <c r="AC97" s="5">
        <f t="shared" si="28"/>
        <v>0</v>
      </c>
      <c r="AD97" s="5">
        <f t="shared" si="28"/>
        <v>17662.744295197259</v>
      </c>
      <c r="AE97" s="5">
        <f t="shared" si="28"/>
        <v>0</v>
      </c>
      <c r="AF97" s="5">
        <f t="shared" si="28"/>
        <v>17662.744295197259</v>
      </c>
      <c r="AG97" s="5">
        <f t="shared" si="28"/>
        <v>102429.95171615502</v>
      </c>
      <c r="AH97" s="5">
        <f t="shared" si="28"/>
        <v>1946169.0826069454</v>
      </c>
      <c r="AJ97" s="5"/>
      <c r="AK97" s="5"/>
      <c r="AL97" s="5"/>
      <c r="AM97" s="5"/>
      <c r="AN97" s="5"/>
      <c r="AO97" s="5"/>
      <c r="AP97" s="11"/>
    </row>
    <row r="98" spans="1:42" ht="18" customHeight="1" x14ac:dyDescent="0.25">
      <c r="A98" s="2"/>
      <c r="B98" s="2"/>
      <c r="C98" s="2"/>
      <c r="D98" s="2"/>
      <c r="E98" s="2"/>
      <c r="F98" s="2"/>
      <c r="G98" s="38" t="s">
        <v>186</v>
      </c>
      <c r="H98" s="2"/>
      <c r="I98" s="38" t="s">
        <v>196</v>
      </c>
      <c r="J98" s="5">
        <f>+J79+J81</f>
        <v>11730384.87448328</v>
      </c>
      <c r="K98" s="5">
        <f t="shared" ref="K98:R98" si="29">+K79+K81</f>
        <v>4068840.6733634602</v>
      </c>
      <c r="L98" s="5">
        <f t="shared" si="29"/>
        <v>162753.62693453839</v>
      </c>
      <c r="M98" s="5">
        <f t="shared" si="29"/>
        <v>0</v>
      </c>
      <c r="N98" s="5">
        <f t="shared" si="29"/>
        <v>1891.7352300126893</v>
      </c>
      <c r="O98" s="5">
        <f t="shared" si="29"/>
        <v>0</v>
      </c>
      <c r="P98" s="5">
        <f t="shared" si="29"/>
        <v>1891.7352300126893</v>
      </c>
      <c r="Q98" s="5">
        <f t="shared" si="29"/>
        <v>578286.97561593645</v>
      </c>
      <c r="R98" s="5">
        <f t="shared" si="29"/>
        <v>10987452.536702793</v>
      </c>
      <c r="S98" s="5"/>
      <c r="T98" s="5"/>
      <c r="U98" s="5"/>
      <c r="V98" s="5"/>
      <c r="W98" s="5"/>
      <c r="X98" s="5"/>
      <c r="Y98" s="5"/>
      <c r="Z98" s="5">
        <f>+Z79+Z81</f>
        <v>547050.71385392</v>
      </c>
      <c r="AA98" s="5">
        <f t="shared" ref="AA98:AH98" si="30">+AA79+AA81</f>
        <v>211850.67257192</v>
      </c>
      <c r="AB98" s="5">
        <f t="shared" si="30"/>
        <v>8474.0269028767998</v>
      </c>
      <c r="AC98" s="5">
        <f t="shared" si="30"/>
        <v>0</v>
      </c>
      <c r="AD98" s="5">
        <f t="shared" si="30"/>
        <v>99.870938120781517</v>
      </c>
      <c r="AE98" s="5">
        <f t="shared" si="30"/>
        <v>0</v>
      </c>
      <c r="AF98" s="5">
        <f t="shared" si="30"/>
        <v>99.870938120781517</v>
      </c>
      <c r="AG98" s="5">
        <f t="shared" si="30"/>
        <v>26923.840800646121</v>
      </c>
      <c r="AH98" s="5">
        <f t="shared" si="30"/>
        <v>511552.97521227633</v>
      </c>
      <c r="AJ98" s="5"/>
      <c r="AK98" s="5"/>
      <c r="AL98" s="5"/>
      <c r="AM98" s="5"/>
      <c r="AN98" s="5"/>
      <c r="AO98" s="5"/>
      <c r="AP98" s="11"/>
    </row>
    <row r="99" spans="1:42" ht="18" customHeight="1" x14ac:dyDescent="0.25">
      <c r="A99" s="2"/>
      <c r="B99" s="2"/>
      <c r="C99" s="2"/>
      <c r="D99" s="2"/>
      <c r="E99" s="2"/>
      <c r="F99" s="2"/>
      <c r="G99" s="38" t="s">
        <v>197</v>
      </c>
      <c r="H99" s="2"/>
      <c r="I99" s="38" t="s">
        <v>195</v>
      </c>
      <c r="J99" s="5">
        <f>+J82+J84+J86+J88+J90+J92+J94</f>
        <v>5452262.6299070977</v>
      </c>
      <c r="K99" s="5">
        <f t="shared" ref="K99:R99" si="31">+K82+K84+K86+K88+K90+K92+K94</f>
        <v>5452262.6299070977</v>
      </c>
      <c r="L99" s="5">
        <f t="shared" si="31"/>
        <v>218090.50519628392</v>
      </c>
      <c r="M99" s="5">
        <f t="shared" si="31"/>
        <v>0</v>
      </c>
      <c r="N99" s="5">
        <f t="shared" si="31"/>
        <v>97022.27095055164</v>
      </c>
      <c r="O99" s="5">
        <f t="shared" si="31"/>
        <v>0</v>
      </c>
      <c r="P99" s="5">
        <f t="shared" si="31"/>
        <v>97022.27095055164</v>
      </c>
      <c r="Q99" s="5">
        <f t="shared" si="31"/>
        <v>256857.4926880131</v>
      </c>
      <c r="R99" s="5">
        <f t="shared" si="31"/>
        <v>4880292.3610722497</v>
      </c>
      <c r="S99" s="5"/>
      <c r="T99" s="5"/>
      <c r="U99" s="5"/>
      <c r="V99" s="5"/>
      <c r="W99" s="5"/>
      <c r="X99" s="5"/>
      <c r="Y99" s="5"/>
      <c r="Z99" s="5">
        <f>+Z82+Z84+Z86+Z88+Z90+Z92+Z94</f>
        <v>168553.05623739999</v>
      </c>
      <c r="AA99" s="5">
        <f t="shared" ref="AA99:AH99" si="32">+AA82+AA84+AA86+AA88+AA90+AA92+AA94</f>
        <v>168553.05623739999</v>
      </c>
      <c r="AB99" s="5">
        <f t="shared" si="32"/>
        <v>6742.1222494960002</v>
      </c>
      <c r="AC99" s="5">
        <f t="shared" si="32"/>
        <v>0</v>
      </c>
      <c r="AD99" s="5">
        <f t="shared" si="32"/>
        <v>2330.6678737625839</v>
      </c>
      <c r="AE99" s="5">
        <f t="shared" si="32"/>
        <v>0</v>
      </c>
      <c r="AF99" s="5">
        <f t="shared" si="32"/>
        <v>2330.6678737625839</v>
      </c>
      <c r="AG99" s="5">
        <f t="shared" si="32"/>
        <v>7974.0133057070707</v>
      </c>
      <c r="AH99" s="5">
        <f t="shared" si="32"/>
        <v>151506.25280843436</v>
      </c>
      <c r="AJ99" s="5"/>
      <c r="AK99" s="5"/>
      <c r="AL99" s="5"/>
      <c r="AM99" s="5"/>
      <c r="AN99" s="5"/>
      <c r="AO99" s="5"/>
      <c r="AP99" s="11"/>
    </row>
    <row r="100" spans="1:42" ht="18" customHeight="1" x14ac:dyDescent="0.25">
      <c r="A100" s="2"/>
      <c r="B100" s="2"/>
      <c r="C100" s="2"/>
      <c r="D100" s="2"/>
      <c r="E100" s="2"/>
      <c r="F100" s="2"/>
      <c r="G100" s="38" t="s">
        <v>197</v>
      </c>
      <c r="H100" s="2"/>
      <c r="I100" s="38" t="s">
        <v>196</v>
      </c>
      <c r="J100" s="5">
        <f>+J83+J85+J87+J89+J91+J93+J95</f>
        <v>523845.32125896</v>
      </c>
      <c r="K100" s="5">
        <f t="shared" ref="K100:R100" si="33">+K83+K85+K87+K89+K91+K93+K95</f>
        <v>336627.92075227998</v>
      </c>
      <c r="L100" s="5">
        <f t="shared" si="33"/>
        <v>13465.116830091201</v>
      </c>
      <c r="M100" s="5">
        <f t="shared" si="33"/>
        <v>0</v>
      </c>
      <c r="N100" s="5">
        <f t="shared" si="33"/>
        <v>16244.774766</v>
      </c>
      <c r="O100" s="5">
        <f t="shared" si="33"/>
        <v>12719.622300000001</v>
      </c>
      <c r="P100" s="5">
        <f t="shared" si="33"/>
        <v>28964.397066000001</v>
      </c>
      <c r="Q100" s="5">
        <f t="shared" si="33"/>
        <v>24070.79036814344</v>
      </c>
      <c r="R100" s="5">
        <f t="shared" si="33"/>
        <v>457345.01699472539</v>
      </c>
      <c r="S100" s="5"/>
      <c r="T100" s="5"/>
      <c r="U100" s="5"/>
      <c r="V100" s="5"/>
      <c r="W100" s="5"/>
      <c r="X100" s="5"/>
      <c r="Y100" s="5"/>
      <c r="Z100" s="5">
        <f>+Z83+Z85+Z87+Z89+Z91+Z93+Z95</f>
        <v>19005.406349479999</v>
      </c>
      <c r="AA100" s="5">
        <f t="shared" ref="AA100:AH100" si="34">+AA83+AA85+AA87+AA89+AA91+AA93+AA95</f>
        <v>10409.860029579999</v>
      </c>
      <c r="AB100" s="5">
        <f t="shared" si="34"/>
        <v>416.39440118319999</v>
      </c>
      <c r="AC100" s="5">
        <f t="shared" si="34"/>
        <v>0</v>
      </c>
      <c r="AD100" s="5">
        <f t="shared" si="34"/>
        <v>0</v>
      </c>
      <c r="AE100" s="5">
        <f t="shared" si="34"/>
        <v>548.43046800000002</v>
      </c>
      <c r="AF100" s="5">
        <f t="shared" si="34"/>
        <v>548.43046800000002</v>
      </c>
      <c r="AG100" s="5">
        <f t="shared" si="34"/>
        <v>902.02907401484015</v>
      </c>
      <c r="AH100" s="5">
        <f t="shared" si="34"/>
        <v>17138.55240628196</v>
      </c>
      <c r="AJ100" s="5"/>
      <c r="AK100" s="5"/>
      <c r="AL100" s="5"/>
      <c r="AM100" s="5"/>
      <c r="AN100" s="5"/>
      <c r="AO100" s="5"/>
      <c r="AP100" s="11"/>
    </row>
    <row r="101" spans="1:42" ht="18" customHeight="1" x14ac:dyDescent="0.25">
      <c r="A101" s="2"/>
      <c r="B101" s="2"/>
      <c r="C101" s="2"/>
      <c r="D101" s="2"/>
      <c r="E101" s="2"/>
      <c r="F101" s="2"/>
      <c r="G101" s="38" t="s">
        <v>187</v>
      </c>
      <c r="H101" s="2"/>
      <c r="I101" s="2"/>
      <c r="J101" s="5">
        <f>SUM(J97:J100)</f>
        <v>58801332.899370432</v>
      </c>
      <c r="K101" s="5">
        <f t="shared" ref="K101:R101" si="35">SUM(K97:K100)</f>
        <v>50952571.297743939</v>
      </c>
      <c r="L101" s="5">
        <f t="shared" si="35"/>
        <v>2038102.8519097574</v>
      </c>
      <c r="M101" s="5">
        <f t="shared" si="35"/>
        <v>0</v>
      </c>
      <c r="N101" s="5">
        <f t="shared" si="35"/>
        <v>452748.52498683566</v>
      </c>
      <c r="O101" s="5">
        <f t="shared" si="35"/>
        <v>12719.622300000001</v>
      </c>
      <c r="P101" s="5">
        <f t="shared" si="35"/>
        <v>465468.14728683565</v>
      </c>
      <c r="Q101" s="5">
        <f t="shared" si="35"/>
        <v>2814888.0950086918</v>
      </c>
      <c r="R101" s="5">
        <f t="shared" si="35"/>
        <v>53482873.805165142</v>
      </c>
      <c r="S101" s="5"/>
      <c r="T101" s="5"/>
      <c r="U101" s="5"/>
      <c r="V101" s="5"/>
      <c r="W101" s="5"/>
      <c r="X101" s="5"/>
      <c r="Y101" s="5"/>
      <c r="Z101" s="5">
        <f t="shared" ref="Z101:AH101" si="36">SUM(Z97:Z100)</f>
        <v>2886965.1958348602</v>
      </c>
      <c r="AA101" s="5">
        <f t="shared" si="36"/>
        <v>2543169.6082329601</v>
      </c>
      <c r="AB101" s="5">
        <f t="shared" si="36"/>
        <v>101726.7843293184</v>
      </c>
      <c r="AC101" s="5">
        <f t="shared" si="36"/>
        <v>0</v>
      </c>
      <c r="AD101" s="5">
        <f t="shared" si="36"/>
        <v>20093.283107080624</v>
      </c>
      <c r="AE101" s="5">
        <f t="shared" si="36"/>
        <v>548.43046800000002</v>
      </c>
      <c r="AF101" s="5">
        <f t="shared" si="36"/>
        <v>20641.713575080623</v>
      </c>
      <c r="AG101" s="5">
        <f t="shared" si="36"/>
        <v>138229.83489652304</v>
      </c>
      <c r="AH101" s="5">
        <f t="shared" si="36"/>
        <v>2626366.8630339382</v>
      </c>
      <c r="AJ101" s="5"/>
      <c r="AK101" s="5"/>
      <c r="AL101" s="5"/>
      <c r="AM101" s="5"/>
      <c r="AN101" s="5"/>
      <c r="AO101" s="5"/>
      <c r="AP101" s="11"/>
    </row>
    <row r="102" spans="1:42" ht="18" customHeight="1" x14ac:dyDescent="0.25">
      <c r="A102" s="2"/>
      <c r="B102" s="2"/>
      <c r="C102" s="2"/>
      <c r="D102" s="2"/>
      <c r="E102" s="2"/>
      <c r="F102" s="2"/>
      <c r="G102" s="2"/>
      <c r="H102" s="2"/>
      <c r="I102" s="2"/>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J102" s="5"/>
      <c r="AK102" s="5"/>
      <c r="AL102" s="5"/>
      <c r="AM102" s="5"/>
      <c r="AN102" s="5"/>
      <c r="AO102" s="5"/>
      <c r="AP102" s="11"/>
    </row>
    <row r="103" spans="1:42" ht="18" customHeight="1" x14ac:dyDescent="0.25">
      <c r="A103" s="2" t="s">
        <v>15</v>
      </c>
      <c r="B103" s="2" t="s">
        <v>110</v>
      </c>
      <c r="C103" s="2" t="s">
        <v>11</v>
      </c>
      <c r="D103" s="2" t="s">
        <v>11</v>
      </c>
      <c r="E103" s="2" t="s">
        <v>12</v>
      </c>
      <c r="F103" s="2" t="s">
        <v>11</v>
      </c>
      <c r="G103" s="2" t="s">
        <v>12</v>
      </c>
      <c r="H103" s="2" t="s">
        <v>13</v>
      </c>
      <c r="I103" s="2" t="s">
        <v>14</v>
      </c>
      <c r="J103" s="5">
        <v>36689190.30967401</v>
      </c>
      <c r="K103" s="5">
        <v>36689190.30967401</v>
      </c>
      <c r="L103" s="5">
        <v>1467567.6123869608</v>
      </c>
      <c r="M103" s="5">
        <v>0</v>
      </c>
      <c r="N103" s="5">
        <v>778776.25441527925</v>
      </c>
      <c r="O103" s="5">
        <v>0</v>
      </c>
      <c r="P103" s="5">
        <v>778776.25441527925</v>
      </c>
      <c r="Q103" s="5">
        <v>1722142.3221435889</v>
      </c>
      <c r="R103" s="5">
        <v>32720704.120728184</v>
      </c>
      <c r="S103" s="5"/>
      <c r="T103" s="5">
        <v>0</v>
      </c>
      <c r="U103" s="5">
        <v>0</v>
      </c>
      <c r="V103" s="5">
        <v>1</v>
      </c>
      <c r="W103" s="5">
        <f t="shared" si="10"/>
        <v>0</v>
      </c>
      <c r="X103" s="5">
        <f t="shared" si="11"/>
        <v>0</v>
      </c>
      <c r="Y103" s="5">
        <f t="shared" si="12"/>
        <v>32720704.120728184</v>
      </c>
      <c r="Z103" s="5">
        <v>1918987.3901063893</v>
      </c>
      <c r="AA103" s="5">
        <v>1918987.3901063893</v>
      </c>
      <c r="AB103" s="5">
        <v>76759.495604255571</v>
      </c>
      <c r="AC103" s="5">
        <v>0</v>
      </c>
      <c r="AD103" s="5">
        <v>40842.682236984452</v>
      </c>
      <c r="AE103" s="5">
        <v>0</v>
      </c>
      <c r="AF103" s="5">
        <v>40842.682236984452</v>
      </c>
      <c r="AG103" s="5">
        <v>90069.260613257458</v>
      </c>
      <c r="AH103" s="5">
        <v>1711315.9516518917</v>
      </c>
      <c r="AJ103" s="5">
        <v>0</v>
      </c>
      <c r="AK103" s="5">
        <v>0</v>
      </c>
      <c r="AL103" s="5">
        <v>1</v>
      </c>
      <c r="AM103" s="5">
        <f t="shared" si="13"/>
        <v>0</v>
      </c>
      <c r="AN103" s="5">
        <f t="shared" si="14"/>
        <v>0</v>
      </c>
      <c r="AO103" s="5">
        <f t="shared" si="15"/>
        <v>1711315.9516518917</v>
      </c>
      <c r="AP103" s="11">
        <f t="shared" si="16"/>
        <v>1711315.9516518917</v>
      </c>
    </row>
    <row r="104" spans="1:42" ht="18" customHeight="1" x14ac:dyDescent="0.25">
      <c r="A104" s="2" t="s">
        <v>15</v>
      </c>
      <c r="B104" s="2" t="s">
        <v>110</v>
      </c>
      <c r="C104" s="2" t="s">
        <v>11</v>
      </c>
      <c r="D104" s="2" t="s">
        <v>11</v>
      </c>
      <c r="E104" s="2" t="s">
        <v>12</v>
      </c>
      <c r="F104" s="2" t="s">
        <v>11</v>
      </c>
      <c r="G104" s="2" t="s">
        <v>12</v>
      </c>
      <c r="H104" s="2" t="s">
        <v>15</v>
      </c>
      <c r="I104" s="2" t="s">
        <v>16</v>
      </c>
      <c r="J104" s="5">
        <v>6150362.8925021999</v>
      </c>
      <c r="K104" s="5">
        <v>2133336.0020574001</v>
      </c>
      <c r="L104" s="5">
        <v>85333.440082296001</v>
      </c>
      <c r="M104" s="5">
        <v>0</v>
      </c>
      <c r="N104" s="5">
        <v>12518.289597745686</v>
      </c>
      <c r="O104" s="5">
        <v>32643.116314841449</v>
      </c>
      <c r="P104" s="5">
        <v>45161.405912587135</v>
      </c>
      <c r="Q104" s="5">
        <v>300993.40232536587</v>
      </c>
      <c r="R104" s="5">
        <v>5718874.6441819509</v>
      </c>
      <c r="S104" s="5"/>
      <c r="T104" s="5">
        <v>0</v>
      </c>
      <c r="U104" s="5">
        <v>0</v>
      </c>
      <c r="V104" s="5">
        <v>1</v>
      </c>
      <c r="W104" s="5">
        <f t="shared" si="10"/>
        <v>0</v>
      </c>
      <c r="X104" s="5">
        <f t="shared" si="11"/>
        <v>0</v>
      </c>
      <c r="Y104" s="5">
        <f t="shared" si="12"/>
        <v>5718874.6441819509</v>
      </c>
      <c r="Z104" s="5">
        <v>286400.02020059997</v>
      </c>
      <c r="AA104" s="5">
        <v>110912.663988</v>
      </c>
      <c r="AB104" s="5">
        <v>4436.5065595200003</v>
      </c>
      <c r="AC104" s="5">
        <v>0</v>
      </c>
      <c r="AD104" s="5">
        <v>658.4598061492668</v>
      </c>
      <c r="AE104" s="5">
        <v>1442.9038683931594</v>
      </c>
      <c r="AF104" s="5">
        <v>2101.3636745424283</v>
      </c>
      <c r="AG104" s="5">
        <v>13993.107498326879</v>
      </c>
      <c r="AH104" s="5">
        <v>265869.04246821074</v>
      </c>
      <c r="AJ104" s="5">
        <v>0</v>
      </c>
      <c r="AK104" s="5">
        <v>0</v>
      </c>
      <c r="AL104" s="5">
        <v>1</v>
      </c>
      <c r="AM104" s="5">
        <f t="shared" si="13"/>
        <v>0</v>
      </c>
      <c r="AN104" s="5">
        <f t="shared" si="14"/>
        <v>0</v>
      </c>
      <c r="AO104" s="5">
        <f t="shared" si="15"/>
        <v>265869.04246821074</v>
      </c>
      <c r="AP104" s="11">
        <f t="shared" si="16"/>
        <v>265869.04246821074</v>
      </c>
    </row>
    <row r="105" spans="1:42" ht="18" customHeight="1" x14ac:dyDescent="0.25">
      <c r="A105" s="2" t="s">
        <v>15</v>
      </c>
      <c r="B105" s="2" t="s">
        <v>110</v>
      </c>
      <c r="C105" s="2" t="s">
        <v>11</v>
      </c>
      <c r="D105" s="2" t="s">
        <v>11</v>
      </c>
      <c r="E105" s="2" t="s">
        <v>12</v>
      </c>
      <c r="F105" s="2" t="s">
        <v>17</v>
      </c>
      <c r="G105" s="2" t="s">
        <v>18</v>
      </c>
      <c r="H105" s="2" t="s">
        <v>13</v>
      </c>
      <c r="I105" s="2" t="s">
        <v>14</v>
      </c>
      <c r="J105" s="5">
        <v>958220.14360559685</v>
      </c>
      <c r="K105" s="5">
        <v>958220.14360559685</v>
      </c>
      <c r="L105" s="5">
        <v>38328.805744223871</v>
      </c>
      <c r="M105" s="5">
        <v>0</v>
      </c>
      <c r="N105" s="5">
        <v>0</v>
      </c>
      <c r="O105" s="5">
        <v>0</v>
      </c>
      <c r="P105" s="5">
        <v>0</v>
      </c>
      <c r="Q105" s="5">
        <v>45994.566893068652</v>
      </c>
      <c r="R105" s="5">
        <v>873896.77096830425</v>
      </c>
      <c r="S105" s="5"/>
      <c r="T105" s="5">
        <v>0</v>
      </c>
      <c r="U105" s="5">
        <v>0</v>
      </c>
      <c r="V105" s="5">
        <v>1</v>
      </c>
      <c r="W105" s="5">
        <f t="shared" si="10"/>
        <v>0</v>
      </c>
      <c r="X105" s="5">
        <f t="shared" si="11"/>
        <v>0</v>
      </c>
      <c r="Y105" s="5">
        <f t="shared" si="12"/>
        <v>873896.77096830425</v>
      </c>
      <c r="Z105" s="5">
        <v>50032.542769799998</v>
      </c>
      <c r="AA105" s="5">
        <v>50032.542769799998</v>
      </c>
      <c r="AB105" s="5">
        <v>2001.301710792</v>
      </c>
      <c r="AC105" s="5">
        <v>0</v>
      </c>
      <c r="AD105" s="5">
        <v>0</v>
      </c>
      <c r="AE105" s="5">
        <v>0</v>
      </c>
      <c r="AF105" s="5">
        <v>0</v>
      </c>
      <c r="AG105" s="5">
        <v>2401.5620529503999</v>
      </c>
      <c r="AH105" s="5">
        <v>45629.679006057602</v>
      </c>
      <c r="AJ105" s="5">
        <v>0</v>
      </c>
      <c r="AK105" s="5">
        <v>0</v>
      </c>
      <c r="AL105" s="5">
        <v>1</v>
      </c>
      <c r="AM105" s="5">
        <f t="shared" si="13"/>
        <v>0</v>
      </c>
      <c r="AN105" s="5">
        <f t="shared" si="14"/>
        <v>0</v>
      </c>
      <c r="AO105" s="5">
        <f t="shared" si="15"/>
        <v>45629.679006057602</v>
      </c>
      <c r="AP105" s="11">
        <f t="shared" si="16"/>
        <v>45629.679006057602</v>
      </c>
    </row>
    <row r="106" spans="1:42" ht="18" customHeight="1" x14ac:dyDescent="0.25">
      <c r="A106" s="2" t="s">
        <v>15</v>
      </c>
      <c r="B106" s="2" t="s">
        <v>110</v>
      </c>
      <c r="C106" s="2" t="s">
        <v>11</v>
      </c>
      <c r="D106" s="2" t="s">
        <v>11</v>
      </c>
      <c r="E106" s="2" t="s">
        <v>12</v>
      </c>
      <c r="F106" s="2" t="s">
        <v>17</v>
      </c>
      <c r="G106" s="2" t="s">
        <v>18</v>
      </c>
      <c r="H106" s="2" t="s">
        <v>15</v>
      </c>
      <c r="I106" s="2" t="s">
        <v>16</v>
      </c>
      <c r="J106" s="5">
        <v>260984.2643412</v>
      </c>
      <c r="K106" s="5">
        <v>90515.999755199999</v>
      </c>
      <c r="L106" s="5">
        <v>3620.6399902080002</v>
      </c>
      <c r="M106" s="5">
        <v>0</v>
      </c>
      <c r="N106" s="5">
        <v>0</v>
      </c>
      <c r="O106" s="5">
        <v>0</v>
      </c>
      <c r="P106" s="5">
        <v>0</v>
      </c>
      <c r="Q106" s="5">
        <v>12868.1812175496</v>
      </c>
      <c r="R106" s="5">
        <v>244495.4431334424</v>
      </c>
      <c r="S106" s="5"/>
      <c r="T106" s="5">
        <v>0</v>
      </c>
      <c r="U106" s="5">
        <v>0</v>
      </c>
      <c r="V106" s="5">
        <v>1</v>
      </c>
      <c r="W106" s="5">
        <f t="shared" si="10"/>
        <v>0</v>
      </c>
      <c r="X106" s="5">
        <f t="shared" si="11"/>
        <v>0</v>
      </c>
      <c r="Y106" s="5">
        <f t="shared" si="12"/>
        <v>244495.4431334424</v>
      </c>
      <c r="Z106" s="5">
        <v>12297.127944600001</v>
      </c>
      <c r="AA106" s="5">
        <v>4762.0615242000003</v>
      </c>
      <c r="AB106" s="5">
        <v>190.482460968</v>
      </c>
      <c r="AC106" s="5">
        <v>0</v>
      </c>
      <c r="AD106" s="5">
        <v>0</v>
      </c>
      <c r="AE106" s="5">
        <v>0</v>
      </c>
      <c r="AF106" s="5">
        <v>0</v>
      </c>
      <c r="AG106" s="5">
        <v>605.33227418160004</v>
      </c>
      <c r="AH106" s="5">
        <v>11501.3132094504</v>
      </c>
      <c r="AJ106" s="5">
        <v>0</v>
      </c>
      <c r="AK106" s="5">
        <v>0</v>
      </c>
      <c r="AL106" s="5">
        <v>1</v>
      </c>
      <c r="AM106" s="5">
        <f t="shared" si="13"/>
        <v>0</v>
      </c>
      <c r="AN106" s="5">
        <f t="shared" si="14"/>
        <v>0</v>
      </c>
      <c r="AO106" s="5">
        <f t="shared" si="15"/>
        <v>11501.3132094504</v>
      </c>
      <c r="AP106" s="11">
        <f t="shared" si="16"/>
        <v>11501.3132094504</v>
      </c>
    </row>
    <row r="107" spans="1:42" ht="18" customHeight="1" x14ac:dyDescent="0.25">
      <c r="A107" s="2" t="s">
        <v>15</v>
      </c>
      <c r="B107" s="2" t="s">
        <v>110</v>
      </c>
      <c r="C107" s="2" t="s">
        <v>17</v>
      </c>
      <c r="D107" s="2" t="s">
        <v>17</v>
      </c>
      <c r="E107" s="2" t="s">
        <v>20</v>
      </c>
      <c r="F107" s="2" t="s">
        <v>21</v>
      </c>
      <c r="G107" s="2" t="s">
        <v>20</v>
      </c>
      <c r="H107" s="2" t="s">
        <v>13</v>
      </c>
      <c r="I107" s="2" t="s">
        <v>14</v>
      </c>
      <c r="J107" s="5">
        <v>2323347.5388588109</v>
      </c>
      <c r="K107" s="5">
        <v>2323347.5388588109</v>
      </c>
      <c r="L107" s="5">
        <v>92933.901554352429</v>
      </c>
      <c r="M107" s="5">
        <v>0</v>
      </c>
      <c r="N107" s="5">
        <v>13119.300323824906</v>
      </c>
      <c r="O107" s="5">
        <v>0</v>
      </c>
      <c r="P107" s="5">
        <v>13119.300323824906</v>
      </c>
      <c r="Q107" s="5">
        <v>110864.71684903168</v>
      </c>
      <c r="R107" s="5">
        <v>2106429.6201316016</v>
      </c>
      <c r="S107" s="5"/>
      <c r="T107" s="5">
        <v>0</v>
      </c>
      <c r="U107" s="5">
        <v>0</v>
      </c>
      <c r="V107" s="5">
        <v>1</v>
      </c>
      <c r="W107" s="5">
        <f t="shared" si="10"/>
        <v>0</v>
      </c>
      <c r="X107" s="5">
        <f t="shared" si="11"/>
        <v>0</v>
      </c>
      <c r="Y107" s="5">
        <f t="shared" si="12"/>
        <v>2106429.6201316016</v>
      </c>
      <c r="Z107" s="5">
        <v>71821.094730600118</v>
      </c>
      <c r="AA107" s="5">
        <v>71821.094730600118</v>
      </c>
      <c r="AB107" s="5">
        <v>2872.8437892240045</v>
      </c>
      <c r="AC107" s="5">
        <v>0</v>
      </c>
      <c r="AD107" s="5">
        <v>405.55900940032365</v>
      </c>
      <c r="AE107" s="5">
        <v>0</v>
      </c>
      <c r="AF107" s="5">
        <v>405.55900940032365</v>
      </c>
      <c r="AG107" s="5">
        <v>3427.1345965987894</v>
      </c>
      <c r="AH107" s="5">
        <v>65115.557335376994</v>
      </c>
      <c r="AJ107" s="5">
        <v>0</v>
      </c>
      <c r="AK107" s="5">
        <v>0</v>
      </c>
      <c r="AL107" s="5">
        <v>1</v>
      </c>
      <c r="AM107" s="5">
        <f t="shared" si="13"/>
        <v>0</v>
      </c>
      <c r="AN107" s="5">
        <f t="shared" si="14"/>
        <v>0</v>
      </c>
      <c r="AO107" s="5">
        <f t="shared" si="15"/>
        <v>65115.557335376994</v>
      </c>
      <c r="AP107" s="11">
        <f t="shared" si="16"/>
        <v>65115.557335376994</v>
      </c>
    </row>
    <row r="108" spans="1:42" ht="18" customHeight="1" x14ac:dyDescent="0.25">
      <c r="A108" s="2" t="s">
        <v>15</v>
      </c>
      <c r="B108" s="2" t="s">
        <v>110</v>
      </c>
      <c r="C108" s="2" t="s">
        <v>17</v>
      </c>
      <c r="D108" s="2" t="s">
        <v>17</v>
      </c>
      <c r="E108" s="2" t="s">
        <v>20</v>
      </c>
      <c r="F108" s="2" t="s">
        <v>21</v>
      </c>
      <c r="G108" s="2" t="s">
        <v>20</v>
      </c>
      <c r="H108" s="2" t="s">
        <v>15</v>
      </c>
      <c r="I108" s="2" t="s">
        <v>16</v>
      </c>
      <c r="J108" s="5">
        <v>138804.44350379999</v>
      </c>
      <c r="K108" s="5">
        <v>77846.625769799997</v>
      </c>
      <c r="L108" s="5">
        <v>3113.8650307920002</v>
      </c>
      <c r="M108" s="5">
        <v>0</v>
      </c>
      <c r="N108" s="5">
        <v>0</v>
      </c>
      <c r="O108" s="5">
        <v>0</v>
      </c>
      <c r="P108" s="5">
        <v>0</v>
      </c>
      <c r="Q108" s="5">
        <v>6784.5289236504004</v>
      </c>
      <c r="R108" s="5">
        <v>128906.0495493576</v>
      </c>
      <c r="S108" s="5"/>
      <c r="T108" s="5">
        <v>0</v>
      </c>
      <c r="U108" s="5">
        <v>0</v>
      </c>
      <c r="V108" s="5">
        <v>1</v>
      </c>
      <c r="W108" s="5">
        <f t="shared" si="10"/>
        <v>0</v>
      </c>
      <c r="X108" s="5">
        <f t="shared" si="11"/>
        <v>0</v>
      </c>
      <c r="Y108" s="5">
        <f t="shared" si="12"/>
        <v>128906.0495493576</v>
      </c>
      <c r="Z108" s="5">
        <v>5034.7471355999996</v>
      </c>
      <c r="AA108" s="5">
        <v>2406.4507896</v>
      </c>
      <c r="AB108" s="5">
        <v>96.258031583999994</v>
      </c>
      <c r="AC108" s="5">
        <v>0</v>
      </c>
      <c r="AD108" s="5">
        <v>0</v>
      </c>
      <c r="AE108" s="5">
        <v>0</v>
      </c>
      <c r="AF108" s="5">
        <v>0</v>
      </c>
      <c r="AG108" s="5">
        <v>246.9244552008</v>
      </c>
      <c r="AH108" s="5">
        <v>4691.5646488151997</v>
      </c>
      <c r="AJ108" s="5">
        <v>0</v>
      </c>
      <c r="AK108" s="5">
        <v>0</v>
      </c>
      <c r="AL108" s="5">
        <v>1</v>
      </c>
      <c r="AM108" s="5">
        <f t="shared" si="13"/>
        <v>0</v>
      </c>
      <c r="AN108" s="5">
        <f t="shared" si="14"/>
        <v>0</v>
      </c>
      <c r="AO108" s="5">
        <f t="shared" si="15"/>
        <v>4691.5646488151997</v>
      </c>
      <c r="AP108" s="11">
        <f t="shared" si="16"/>
        <v>4691.5646488151997</v>
      </c>
    </row>
    <row r="109" spans="1:42" ht="18" customHeight="1" x14ac:dyDescent="0.25">
      <c r="A109" s="2" t="s">
        <v>15</v>
      </c>
      <c r="B109" s="2" t="s">
        <v>110</v>
      </c>
      <c r="C109" s="2" t="s">
        <v>19</v>
      </c>
      <c r="D109" s="2" t="s">
        <v>19</v>
      </c>
      <c r="E109" s="2" t="s">
        <v>23</v>
      </c>
      <c r="F109" s="2" t="s">
        <v>22</v>
      </c>
      <c r="G109" s="2" t="s">
        <v>23</v>
      </c>
      <c r="H109" s="2" t="s">
        <v>13</v>
      </c>
      <c r="I109" s="2" t="s">
        <v>14</v>
      </c>
      <c r="J109" s="5">
        <v>2094730.5067650001</v>
      </c>
      <c r="K109" s="5">
        <v>2094730.5067650001</v>
      </c>
      <c r="L109" s="5">
        <v>83789.220270599995</v>
      </c>
      <c r="M109" s="5">
        <v>0</v>
      </c>
      <c r="N109" s="5">
        <v>8094.7209586251674</v>
      </c>
      <c r="O109" s="5">
        <v>0</v>
      </c>
      <c r="P109" s="5">
        <v>8094.7209586251674</v>
      </c>
      <c r="Q109" s="5">
        <v>100142.32827678874</v>
      </c>
      <c r="R109" s="5">
        <v>1902704.2372589861</v>
      </c>
      <c r="S109" s="5"/>
      <c r="T109" s="5">
        <v>0</v>
      </c>
      <c r="U109" s="5">
        <v>0</v>
      </c>
      <c r="V109" s="5">
        <v>1</v>
      </c>
      <c r="W109" s="5">
        <f t="shared" si="10"/>
        <v>0</v>
      </c>
      <c r="X109" s="5">
        <f t="shared" si="11"/>
        <v>0</v>
      </c>
      <c r="Y109" s="5">
        <f t="shared" si="12"/>
        <v>1902704.2372589861</v>
      </c>
      <c r="Z109" s="5">
        <v>64811.870496000221</v>
      </c>
      <c r="AA109" s="5">
        <v>64811.870496000221</v>
      </c>
      <c r="AB109" s="5">
        <v>2592.4748198400089</v>
      </c>
      <c r="AC109" s="5">
        <v>0</v>
      </c>
      <c r="AD109" s="5">
        <v>250.45150129820033</v>
      </c>
      <c r="AE109" s="5">
        <v>0</v>
      </c>
      <c r="AF109" s="5">
        <v>250.45150129820033</v>
      </c>
      <c r="AG109" s="5">
        <v>3098.4472087431</v>
      </c>
      <c r="AH109" s="5">
        <v>58870.49696611891</v>
      </c>
      <c r="AJ109" s="5">
        <v>0</v>
      </c>
      <c r="AK109" s="5">
        <v>0</v>
      </c>
      <c r="AL109" s="5">
        <v>1</v>
      </c>
      <c r="AM109" s="5">
        <f t="shared" si="13"/>
        <v>0</v>
      </c>
      <c r="AN109" s="5">
        <f t="shared" si="14"/>
        <v>0</v>
      </c>
      <c r="AO109" s="5">
        <f t="shared" si="15"/>
        <v>58870.49696611891</v>
      </c>
      <c r="AP109" s="11">
        <f t="shared" si="16"/>
        <v>58870.49696611891</v>
      </c>
    </row>
    <row r="110" spans="1:42" ht="18" customHeight="1" x14ac:dyDescent="0.25">
      <c r="A110" s="2" t="s">
        <v>15</v>
      </c>
      <c r="B110" s="2" t="s">
        <v>110</v>
      </c>
      <c r="C110" s="2" t="s">
        <v>19</v>
      </c>
      <c r="D110" s="2" t="s">
        <v>19</v>
      </c>
      <c r="E110" s="2" t="s">
        <v>23</v>
      </c>
      <c r="F110" s="2" t="s">
        <v>22</v>
      </c>
      <c r="G110" s="2" t="s">
        <v>23</v>
      </c>
      <c r="H110" s="2" t="s">
        <v>15</v>
      </c>
      <c r="I110" s="2" t="s">
        <v>16</v>
      </c>
      <c r="J110" s="5">
        <v>132132.96939119999</v>
      </c>
      <c r="K110" s="5">
        <v>74400.961216800002</v>
      </c>
      <c r="L110" s="5">
        <v>2976.038448672</v>
      </c>
      <c r="M110" s="5">
        <v>0</v>
      </c>
      <c r="N110" s="5">
        <v>0</v>
      </c>
      <c r="O110" s="5">
        <v>0</v>
      </c>
      <c r="P110" s="5">
        <v>0</v>
      </c>
      <c r="Q110" s="5">
        <v>6457.8465471263999</v>
      </c>
      <c r="R110" s="5">
        <v>122699.0843954016</v>
      </c>
      <c r="S110" s="5"/>
      <c r="T110" s="5">
        <v>0</v>
      </c>
      <c r="U110" s="5">
        <v>0</v>
      </c>
      <c r="V110" s="5">
        <v>1</v>
      </c>
      <c r="W110" s="5">
        <f t="shared" si="10"/>
        <v>0</v>
      </c>
      <c r="X110" s="5">
        <f t="shared" si="11"/>
        <v>0</v>
      </c>
      <c r="Y110" s="5">
        <f t="shared" si="12"/>
        <v>122699.0843954016</v>
      </c>
      <c r="Z110" s="5">
        <v>4791.4895772</v>
      </c>
      <c r="AA110" s="5">
        <v>2301.9731316000002</v>
      </c>
      <c r="AB110" s="5">
        <v>92.078925264000006</v>
      </c>
      <c r="AC110" s="5">
        <v>0</v>
      </c>
      <c r="AD110" s="5">
        <v>0</v>
      </c>
      <c r="AE110" s="5">
        <v>0</v>
      </c>
      <c r="AF110" s="5">
        <v>0</v>
      </c>
      <c r="AG110" s="5">
        <v>234.97053259680001</v>
      </c>
      <c r="AH110" s="5">
        <v>4464.4401193391996</v>
      </c>
      <c r="AJ110" s="5">
        <v>0</v>
      </c>
      <c r="AK110" s="5">
        <v>0</v>
      </c>
      <c r="AL110" s="5">
        <v>1</v>
      </c>
      <c r="AM110" s="5">
        <f t="shared" si="13"/>
        <v>0</v>
      </c>
      <c r="AN110" s="5">
        <f t="shared" si="14"/>
        <v>0</v>
      </c>
      <c r="AO110" s="5">
        <f t="shared" si="15"/>
        <v>4464.4401193391996</v>
      </c>
      <c r="AP110" s="11">
        <f t="shared" si="16"/>
        <v>4464.4401193391996</v>
      </c>
    </row>
    <row r="111" spans="1:42" ht="18" customHeight="1" x14ac:dyDescent="0.25">
      <c r="A111" s="2" t="s">
        <v>15</v>
      </c>
      <c r="B111" s="2" t="s">
        <v>110</v>
      </c>
      <c r="C111" s="2" t="s">
        <v>21</v>
      </c>
      <c r="D111" s="2" t="s">
        <v>21</v>
      </c>
      <c r="E111" s="2" t="s">
        <v>25</v>
      </c>
      <c r="F111" s="2" t="s">
        <v>19</v>
      </c>
      <c r="G111" s="2" t="s">
        <v>26</v>
      </c>
      <c r="H111" s="2" t="s">
        <v>13</v>
      </c>
      <c r="I111" s="2" t="s">
        <v>14</v>
      </c>
      <c r="J111" s="5">
        <v>82432.979760000002</v>
      </c>
      <c r="K111" s="5">
        <v>82432.979760000002</v>
      </c>
      <c r="L111" s="5">
        <v>3297.3191904</v>
      </c>
      <c r="M111" s="5">
        <v>0</v>
      </c>
      <c r="N111" s="5">
        <v>0</v>
      </c>
      <c r="O111" s="5">
        <v>0</v>
      </c>
      <c r="P111" s="5">
        <v>0</v>
      </c>
      <c r="Q111" s="5">
        <v>3956.7830284800002</v>
      </c>
      <c r="R111" s="5">
        <v>75178.877541120004</v>
      </c>
      <c r="S111" s="5"/>
      <c r="T111" s="5">
        <v>0</v>
      </c>
      <c r="U111" s="5">
        <v>0</v>
      </c>
      <c r="V111" s="5">
        <v>1</v>
      </c>
      <c r="W111" s="5">
        <f t="shared" si="10"/>
        <v>0</v>
      </c>
      <c r="X111" s="5">
        <f t="shared" si="11"/>
        <v>0</v>
      </c>
      <c r="Y111" s="5">
        <f t="shared" si="12"/>
        <v>75178.877541120004</v>
      </c>
      <c r="Z111" s="5">
        <v>2547.8130420000002</v>
      </c>
      <c r="AA111" s="5">
        <v>2547.8130420000002</v>
      </c>
      <c r="AB111" s="5">
        <v>101.91252168</v>
      </c>
      <c r="AC111" s="5">
        <v>0</v>
      </c>
      <c r="AD111" s="5">
        <v>0</v>
      </c>
      <c r="AE111" s="5">
        <v>0</v>
      </c>
      <c r="AF111" s="5">
        <v>0</v>
      </c>
      <c r="AG111" s="5">
        <v>122.29502601599999</v>
      </c>
      <c r="AH111" s="5">
        <v>2323.6054943039999</v>
      </c>
      <c r="AJ111" s="5">
        <v>0</v>
      </c>
      <c r="AK111" s="5">
        <v>0</v>
      </c>
      <c r="AL111" s="5">
        <v>1</v>
      </c>
      <c r="AM111" s="5">
        <f t="shared" si="13"/>
        <v>0</v>
      </c>
      <c r="AN111" s="5">
        <f t="shared" si="14"/>
        <v>0</v>
      </c>
      <c r="AO111" s="5">
        <f t="shared" si="15"/>
        <v>2323.6054943039999</v>
      </c>
      <c r="AP111" s="11">
        <f t="shared" si="16"/>
        <v>2323.6054943039999</v>
      </c>
    </row>
    <row r="112" spans="1:42" ht="18" customHeight="1" x14ac:dyDescent="0.25">
      <c r="A112" s="2" t="s">
        <v>15</v>
      </c>
      <c r="B112" s="2" t="s">
        <v>110</v>
      </c>
      <c r="C112" s="2" t="s">
        <v>21</v>
      </c>
      <c r="D112" s="2" t="s">
        <v>21</v>
      </c>
      <c r="E112" s="2" t="s">
        <v>25</v>
      </c>
      <c r="F112" s="2" t="s">
        <v>19</v>
      </c>
      <c r="G112" s="2" t="s">
        <v>26</v>
      </c>
      <c r="H112" s="2" t="s">
        <v>15</v>
      </c>
      <c r="I112" s="2" t="s">
        <v>16</v>
      </c>
      <c r="J112" s="5">
        <v>33723.795552000003</v>
      </c>
      <c r="K112" s="5">
        <v>19019.668067999999</v>
      </c>
      <c r="L112" s="5">
        <v>760.78672271999994</v>
      </c>
      <c r="M112" s="5">
        <v>0</v>
      </c>
      <c r="N112" s="5">
        <v>0</v>
      </c>
      <c r="O112" s="5">
        <v>0</v>
      </c>
      <c r="P112" s="5">
        <v>0</v>
      </c>
      <c r="Q112" s="5">
        <v>1648.1504414640001</v>
      </c>
      <c r="R112" s="5">
        <v>31314.858387815999</v>
      </c>
      <c r="S112" s="5"/>
      <c r="T112" s="5">
        <v>0</v>
      </c>
      <c r="U112" s="5">
        <v>0</v>
      </c>
      <c r="V112" s="5">
        <v>1</v>
      </c>
      <c r="W112" s="5">
        <f t="shared" si="10"/>
        <v>0</v>
      </c>
      <c r="X112" s="5">
        <f t="shared" si="11"/>
        <v>0</v>
      </c>
      <c r="Y112" s="5">
        <f t="shared" si="12"/>
        <v>31314.858387815999</v>
      </c>
      <c r="Z112" s="5">
        <v>1221.4847754</v>
      </c>
      <c r="AA112" s="5">
        <v>586.50593819999995</v>
      </c>
      <c r="AB112" s="5">
        <v>23.460237528</v>
      </c>
      <c r="AC112" s="5">
        <v>0</v>
      </c>
      <c r="AD112" s="5">
        <v>0</v>
      </c>
      <c r="AE112" s="5">
        <v>0</v>
      </c>
      <c r="AF112" s="5">
        <v>0</v>
      </c>
      <c r="AG112" s="5">
        <v>59.901226893599997</v>
      </c>
      <c r="AH112" s="5">
        <v>1138.1233109784</v>
      </c>
      <c r="AJ112" s="5">
        <v>0</v>
      </c>
      <c r="AK112" s="5">
        <v>0</v>
      </c>
      <c r="AL112" s="5">
        <v>1</v>
      </c>
      <c r="AM112" s="5">
        <f t="shared" si="13"/>
        <v>0</v>
      </c>
      <c r="AN112" s="5">
        <f t="shared" si="14"/>
        <v>0</v>
      </c>
      <c r="AO112" s="5">
        <f t="shared" si="15"/>
        <v>1138.1233109784</v>
      </c>
      <c r="AP112" s="11">
        <f t="shared" si="16"/>
        <v>1138.1233109784</v>
      </c>
    </row>
    <row r="113" spans="1:42" ht="18" customHeight="1" x14ac:dyDescent="0.25">
      <c r="A113" s="2" t="s">
        <v>15</v>
      </c>
      <c r="B113" s="2" t="s">
        <v>110</v>
      </c>
      <c r="C113" s="2" t="s">
        <v>21</v>
      </c>
      <c r="D113" s="2" t="s">
        <v>21</v>
      </c>
      <c r="E113" s="2" t="s">
        <v>25</v>
      </c>
      <c r="F113" s="2" t="s">
        <v>27</v>
      </c>
      <c r="G113" s="2" t="s">
        <v>25</v>
      </c>
      <c r="H113" s="2" t="s">
        <v>13</v>
      </c>
      <c r="I113" s="2" t="s">
        <v>14</v>
      </c>
      <c r="J113" s="5">
        <v>1221456.0252143999</v>
      </c>
      <c r="K113" s="5">
        <v>1221456.0252143999</v>
      </c>
      <c r="L113" s="5">
        <v>48858.241008575998</v>
      </c>
      <c r="M113" s="5">
        <v>0</v>
      </c>
      <c r="N113" s="5">
        <v>0</v>
      </c>
      <c r="O113" s="5">
        <v>0</v>
      </c>
      <c r="P113" s="5">
        <v>0</v>
      </c>
      <c r="Q113" s="5">
        <v>58629.8892102912</v>
      </c>
      <c r="R113" s="5">
        <v>1113967.8949955327</v>
      </c>
      <c r="S113" s="5"/>
      <c r="T113" s="5">
        <v>0</v>
      </c>
      <c r="U113" s="5">
        <v>0</v>
      </c>
      <c r="V113" s="5">
        <v>1</v>
      </c>
      <c r="W113" s="5">
        <f t="shared" si="10"/>
        <v>0</v>
      </c>
      <c r="X113" s="5">
        <f t="shared" si="11"/>
        <v>0</v>
      </c>
      <c r="Y113" s="5">
        <f t="shared" si="12"/>
        <v>1113967.8949955327</v>
      </c>
      <c r="Z113" s="5">
        <v>37742.903645999999</v>
      </c>
      <c r="AA113" s="5">
        <v>37742.903645999999</v>
      </c>
      <c r="AB113" s="5">
        <v>1509.7161458400001</v>
      </c>
      <c r="AC113" s="5">
        <v>0</v>
      </c>
      <c r="AD113" s="5">
        <v>0</v>
      </c>
      <c r="AE113" s="5">
        <v>0</v>
      </c>
      <c r="AF113" s="5">
        <v>0</v>
      </c>
      <c r="AG113" s="5">
        <v>1811.6593750080001</v>
      </c>
      <c r="AH113" s="5">
        <v>34421.528125151999</v>
      </c>
      <c r="AJ113" s="5">
        <v>0</v>
      </c>
      <c r="AK113" s="5">
        <v>0</v>
      </c>
      <c r="AL113" s="5">
        <v>1</v>
      </c>
      <c r="AM113" s="5">
        <f t="shared" si="13"/>
        <v>0</v>
      </c>
      <c r="AN113" s="5">
        <f t="shared" si="14"/>
        <v>0</v>
      </c>
      <c r="AO113" s="5">
        <f t="shared" si="15"/>
        <v>34421.528125151999</v>
      </c>
      <c r="AP113" s="11">
        <f t="shared" ref="AP113:AP120" si="37">SUM(AM113:AO113)</f>
        <v>34421.528125151999</v>
      </c>
    </row>
    <row r="114" spans="1:42" ht="18" customHeight="1" x14ac:dyDescent="0.25">
      <c r="A114" s="2" t="s">
        <v>15</v>
      </c>
      <c r="B114" s="2" t="s">
        <v>110</v>
      </c>
      <c r="C114" s="2" t="s">
        <v>21</v>
      </c>
      <c r="D114" s="2" t="s">
        <v>21</v>
      </c>
      <c r="E114" s="2" t="s">
        <v>25</v>
      </c>
      <c r="F114" s="2" t="s">
        <v>27</v>
      </c>
      <c r="G114" s="2" t="s">
        <v>25</v>
      </c>
      <c r="H114" s="2" t="s">
        <v>15</v>
      </c>
      <c r="I114" s="2" t="s">
        <v>16</v>
      </c>
      <c r="J114" s="5">
        <v>1107360.0743964</v>
      </c>
      <c r="K114" s="5">
        <v>624594.90929340001</v>
      </c>
      <c r="L114" s="5">
        <v>24983.796371736</v>
      </c>
      <c r="M114" s="5">
        <v>19675.370279999999</v>
      </c>
      <c r="N114" s="5">
        <v>5548.8288599999996</v>
      </c>
      <c r="O114" s="5">
        <v>85769.593739999997</v>
      </c>
      <c r="P114" s="5">
        <v>110993.79287999999</v>
      </c>
      <c r="Q114" s="5">
        <v>48569.124257233198</v>
      </c>
      <c r="R114" s="5">
        <v>922813.36088743084</v>
      </c>
      <c r="S114" s="5"/>
      <c r="T114" s="5">
        <v>0</v>
      </c>
      <c r="U114" s="5">
        <v>0</v>
      </c>
      <c r="V114" s="5">
        <v>1</v>
      </c>
      <c r="W114" s="5">
        <f t="shared" si="10"/>
        <v>0</v>
      </c>
      <c r="X114" s="5">
        <f t="shared" si="11"/>
        <v>0</v>
      </c>
      <c r="Y114" s="5">
        <f t="shared" si="12"/>
        <v>922813.36088743084</v>
      </c>
      <c r="Z114" s="5">
        <v>40178.362856400003</v>
      </c>
      <c r="AA114" s="5">
        <v>19307.740193400001</v>
      </c>
      <c r="AB114" s="5">
        <v>772.30960773599998</v>
      </c>
      <c r="AC114" s="5">
        <v>714.45072000000005</v>
      </c>
      <c r="AD114" s="5">
        <v>0</v>
      </c>
      <c r="AE114" s="5">
        <v>3708.9030600000001</v>
      </c>
      <c r="AF114" s="5">
        <v>4423.3537800000004</v>
      </c>
      <c r="AG114" s="5">
        <v>1749.1349734332</v>
      </c>
      <c r="AH114" s="5">
        <v>33233.564495230799</v>
      </c>
      <c r="AJ114" s="5">
        <v>0</v>
      </c>
      <c r="AK114" s="5">
        <v>0</v>
      </c>
      <c r="AL114" s="5">
        <v>1</v>
      </c>
      <c r="AM114" s="5">
        <f t="shared" si="13"/>
        <v>0</v>
      </c>
      <c r="AN114" s="5">
        <f t="shared" si="14"/>
        <v>0</v>
      </c>
      <c r="AO114" s="5">
        <f t="shared" si="15"/>
        <v>33233.564495230799</v>
      </c>
      <c r="AP114" s="11">
        <f t="shared" si="37"/>
        <v>33233.564495230799</v>
      </c>
    </row>
    <row r="115" spans="1:42" ht="18" customHeight="1" x14ac:dyDescent="0.25">
      <c r="A115" s="2" t="s">
        <v>15</v>
      </c>
      <c r="B115" s="2" t="s">
        <v>110</v>
      </c>
      <c r="C115" s="2" t="s">
        <v>22</v>
      </c>
      <c r="D115" s="2" t="s">
        <v>43</v>
      </c>
      <c r="E115" s="2" t="s">
        <v>108</v>
      </c>
      <c r="F115" s="2" t="s">
        <v>32</v>
      </c>
      <c r="G115" s="2" t="s">
        <v>109</v>
      </c>
      <c r="H115" s="2" t="s">
        <v>13</v>
      </c>
      <c r="I115" s="2" t="s">
        <v>14</v>
      </c>
      <c r="J115" s="5">
        <v>894317.04581759998</v>
      </c>
      <c r="K115" s="5">
        <v>894317.04581759998</v>
      </c>
      <c r="L115" s="5">
        <v>35772.681832704002</v>
      </c>
      <c r="M115" s="5">
        <v>0</v>
      </c>
      <c r="N115" s="5">
        <v>0</v>
      </c>
      <c r="O115" s="5">
        <v>0</v>
      </c>
      <c r="P115" s="5">
        <v>0</v>
      </c>
      <c r="Q115" s="5">
        <v>42927.218199244802</v>
      </c>
      <c r="R115" s="5">
        <v>815617.14578565117</v>
      </c>
      <c r="S115" s="5"/>
      <c r="T115" s="5">
        <v>0</v>
      </c>
      <c r="U115" s="5">
        <v>0</v>
      </c>
      <c r="V115" s="5">
        <v>1</v>
      </c>
      <c r="W115" s="5">
        <f t="shared" si="10"/>
        <v>0</v>
      </c>
      <c r="X115" s="5">
        <f t="shared" si="11"/>
        <v>0</v>
      </c>
      <c r="Y115" s="5">
        <f t="shared" si="12"/>
        <v>815617.14578565117</v>
      </c>
      <c r="Z115" s="5">
        <v>27670.4289102</v>
      </c>
      <c r="AA115" s="5">
        <v>27670.4289102</v>
      </c>
      <c r="AB115" s="5">
        <v>1106.8171564080001</v>
      </c>
      <c r="AC115" s="5">
        <v>0</v>
      </c>
      <c r="AD115" s="5">
        <v>0</v>
      </c>
      <c r="AE115" s="5">
        <v>0</v>
      </c>
      <c r="AF115" s="5">
        <v>0</v>
      </c>
      <c r="AG115" s="5">
        <v>1328.1805876896001</v>
      </c>
      <c r="AH115" s="5">
        <v>25235.4311661024</v>
      </c>
      <c r="AJ115" s="5">
        <v>0</v>
      </c>
      <c r="AK115" s="5">
        <v>0</v>
      </c>
      <c r="AL115" s="5">
        <v>1</v>
      </c>
      <c r="AM115" s="5">
        <f t="shared" si="13"/>
        <v>0</v>
      </c>
      <c r="AN115" s="5">
        <f t="shared" si="14"/>
        <v>0</v>
      </c>
      <c r="AO115" s="5">
        <f t="shared" si="15"/>
        <v>25235.4311661024</v>
      </c>
      <c r="AP115" s="11">
        <f t="shared" si="37"/>
        <v>25235.4311661024</v>
      </c>
    </row>
    <row r="116" spans="1:42" ht="18" customHeight="1" x14ac:dyDescent="0.25">
      <c r="A116" s="2" t="s">
        <v>15</v>
      </c>
      <c r="B116" s="2" t="s">
        <v>110</v>
      </c>
      <c r="C116" s="2" t="s">
        <v>22</v>
      </c>
      <c r="D116" s="2" t="s">
        <v>43</v>
      </c>
      <c r="E116" s="2" t="s">
        <v>108</v>
      </c>
      <c r="F116" s="2" t="s">
        <v>32</v>
      </c>
      <c r="G116" s="2" t="s">
        <v>109</v>
      </c>
      <c r="H116" s="2" t="s">
        <v>15</v>
      </c>
      <c r="I116" s="2" t="s">
        <v>16</v>
      </c>
      <c r="J116" s="5">
        <v>70194.266769599999</v>
      </c>
      <c r="K116" s="5">
        <v>39523.973339999997</v>
      </c>
      <c r="L116" s="5">
        <v>1580.9589335999999</v>
      </c>
      <c r="M116" s="5">
        <v>0</v>
      </c>
      <c r="N116" s="5">
        <v>0</v>
      </c>
      <c r="O116" s="5">
        <v>0</v>
      </c>
      <c r="P116" s="5">
        <v>0</v>
      </c>
      <c r="Q116" s="5">
        <v>3430.6653918000002</v>
      </c>
      <c r="R116" s="5">
        <v>65182.642444199999</v>
      </c>
      <c r="S116" s="5"/>
      <c r="T116" s="5">
        <v>0</v>
      </c>
      <c r="U116" s="5">
        <v>0</v>
      </c>
      <c r="V116" s="5">
        <v>1</v>
      </c>
      <c r="W116" s="5">
        <f t="shared" si="10"/>
        <v>0</v>
      </c>
      <c r="X116" s="5">
        <f t="shared" si="11"/>
        <v>0</v>
      </c>
      <c r="Y116" s="5">
        <f t="shared" si="12"/>
        <v>65182.642444199999</v>
      </c>
      <c r="Z116" s="5">
        <v>2544.6604206000002</v>
      </c>
      <c r="AA116" s="5">
        <v>1222.8835494</v>
      </c>
      <c r="AB116" s="5">
        <v>48.915341976000001</v>
      </c>
      <c r="AC116" s="5">
        <v>0</v>
      </c>
      <c r="AD116" s="5">
        <v>0</v>
      </c>
      <c r="AE116" s="5">
        <v>0</v>
      </c>
      <c r="AF116" s="5">
        <v>0</v>
      </c>
      <c r="AG116" s="5">
        <v>124.7872539312</v>
      </c>
      <c r="AH116" s="5">
        <v>2370.9578246927999</v>
      </c>
      <c r="AJ116" s="5">
        <v>0</v>
      </c>
      <c r="AK116" s="5">
        <v>0</v>
      </c>
      <c r="AL116" s="5">
        <v>1</v>
      </c>
      <c r="AM116" s="5">
        <f t="shared" si="13"/>
        <v>0</v>
      </c>
      <c r="AN116" s="5">
        <f t="shared" si="14"/>
        <v>0</v>
      </c>
      <c r="AO116" s="5">
        <f t="shared" si="15"/>
        <v>2370.9578246927999</v>
      </c>
      <c r="AP116" s="11">
        <f t="shared" si="37"/>
        <v>2370.9578246927999</v>
      </c>
    </row>
    <row r="117" spans="1:42" ht="18" customHeight="1" x14ac:dyDescent="0.25">
      <c r="A117" s="2" t="s">
        <v>15</v>
      </c>
      <c r="B117" s="2" t="s">
        <v>110</v>
      </c>
      <c r="C117" s="2" t="s">
        <v>27</v>
      </c>
      <c r="D117" s="2" t="s">
        <v>27</v>
      </c>
      <c r="E117" s="2" t="s">
        <v>69</v>
      </c>
      <c r="F117" s="2" t="s">
        <v>28</v>
      </c>
      <c r="G117" s="2" t="s">
        <v>70</v>
      </c>
      <c r="H117" s="2" t="s">
        <v>13</v>
      </c>
      <c r="I117" s="2" t="s">
        <v>14</v>
      </c>
      <c r="J117" s="5">
        <v>387059.0251806</v>
      </c>
      <c r="K117" s="5">
        <v>387059.0251806</v>
      </c>
      <c r="L117" s="5">
        <v>15482.361007224001</v>
      </c>
      <c r="M117" s="5">
        <v>0</v>
      </c>
      <c r="N117" s="5">
        <v>0</v>
      </c>
      <c r="O117" s="5">
        <v>0</v>
      </c>
      <c r="P117" s="5">
        <v>0</v>
      </c>
      <c r="Q117" s="5">
        <v>18578.833208668799</v>
      </c>
      <c r="R117" s="5">
        <v>352997.83096470719</v>
      </c>
      <c r="S117" s="5"/>
      <c r="T117" s="5">
        <v>0</v>
      </c>
      <c r="U117" s="5">
        <v>0</v>
      </c>
      <c r="V117" s="5">
        <v>1</v>
      </c>
      <c r="W117" s="5">
        <f t="shared" si="10"/>
        <v>0</v>
      </c>
      <c r="X117" s="5">
        <f t="shared" si="11"/>
        <v>0</v>
      </c>
      <c r="Y117" s="5">
        <f t="shared" si="12"/>
        <v>352997.83096470719</v>
      </c>
      <c r="Z117" s="5">
        <v>11970.847769399999</v>
      </c>
      <c r="AA117" s="5">
        <v>11970.847769399999</v>
      </c>
      <c r="AB117" s="5">
        <v>478.83391077599998</v>
      </c>
      <c r="AC117" s="5">
        <v>0</v>
      </c>
      <c r="AD117" s="5">
        <v>0</v>
      </c>
      <c r="AE117" s="5">
        <v>0</v>
      </c>
      <c r="AF117" s="5">
        <v>0</v>
      </c>
      <c r="AG117" s="5">
        <v>574.6006929312</v>
      </c>
      <c r="AH117" s="5">
        <v>10917.4131656928</v>
      </c>
      <c r="AJ117" s="5">
        <v>0</v>
      </c>
      <c r="AK117" s="5">
        <v>0</v>
      </c>
      <c r="AL117" s="5">
        <v>1</v>
      </c>
      <c r="AM117" s="5">
        <f t="shared" si="13"/>
        <v>0</v>
      </c>
      <c r="AN117" s="5">
        <f t="shared" si="14"/>
        <v>0</v>
      </c>
      <c r="AO117" s="5">
        <f t="shared" si="15"/>
        <v>10917.4131656928</v>
      </c>
      <c r="AP117" s="11">
        <f t="shared" si="37"/>
        <v>10917.4131656928</v>
      </c>
    </row>
    <row r="118" spans="1:42" ht="18" customHeight="1" x14ac:dyDescent="0.25">
      <c r="A118" s="2" t="s">
        <v>15</v>
      </c>
      <c r="B118" s="2" t="s">
        <v>110</v>
      </c>
      <c r="C118" s="2" t="s">
        <v>27</v>
      </c>
      <c r="D118" s="2" t="s">
        <v>27</v>
      </c>
      <c r="E118" s="2" t="s">
        <v>69</v>
      </c>
      <c r="F118" s="2" t="s">
        <v>28</v>
      </c>
      <c r="G118" s="2" t="s">
        <v>70</v>
      </c>
      <c r="H118" s="2" t="s">
        <v>15</v>
      </c>
      <c r="I118" s="2" t="s">
        <v>16</v>
      </c>
      <c r="J118" s="5">
        <v>34775.673600000002</v>
      </c>
      <c r="K118" s="5">
        <v>21003.1296</v>
      </c>
      <c r="L118" s="5">
        <v>840.12518399999999</v>
      </c>
      <c r="M118" s="5">
        <v>0</v>
      </c>
      <c r="N118" s="5">
        <v>0</v>
      </c>
      <c r="O118" s="5">
        <v>0</v>
      </c>
      <c r="P118" s="5">
        <v>0</v>
      </c>
      <c r="Q118" s="5">
        <v>1696.7774208000001</v>
      </c>
      <c r="R118" s="5">
        <v>32238.7709952</v>
      </c>
      <c r="S118" s="5"/>
      <c r="T118" s="5">
        <v>0</v>
      </c>
      <c r="U118" s="5">
        <v>0</v>
      </c>
      <c r="V118" s="5">
        <v>1</v>
      </c>
      <c r="W118" s="5">
        <f t="shared" si="10"/>
        <v>0</v>
      </c>
      <c r="X118" s="5">
        <f t="shared" si="11"/>
        <v>0</v>
      </c>
      <c r="Y118" s="5">
        <f t="shared" si="12"/>
        <v>32238.7709952</v>
      </c>
      <c r="Z118" s="5">
        <v>1261.04856</v>
      </c>
      <c r="AA118" s="5">
        <v>649.89192000000003</v>
      </c>
      <c r="AB118" s="5">
        <v>25.995676799999998</v>
      </c>
      <c r="AC118" s="5">
        <v>0</v>
      </c>
      <c r="AD118" s="5">
        <v>0</v>
      </c>
      <c r="AE118" s="5">
        <v>0</v>
      </c>
      <c r="AF118" s="5">
        <v>0</v>
      </c>
      <c r="AG118" s="5">
        <v>61.752644160000003</v>
      </c>
      <c r="AH118" s="5">
        <v>1173.30023904</v>
      </c>
      <c r="AJ118" s="5">
        <v>0</v>
      </c>
      <c r="AK118" s="5">
        <v>0</v>
      </c>
      <c r="AL118" s="5">
        <v>1</v>
      </c>
      <c r="AM118" s="5">
        <f t="shared" si="13"/>
        <v>0</v>
      </c>
      <c r="AN118" s="5">
        <f t="shared" si="14"/>
        <v>0</v>
      </c>
      <c r="AO118" s="5">
        <f t="shared" si="15"/>
        <v>1173.30023904</v>
      </c>
      <c r="AP118" s="11">
        <f t="shared" si="37"/>
        <v>1173.30023904</v>
      </c>
    </row>
    <row r="119" spans="1:42" ht="18" customHeight="1" x14ac:dyDescent="0.25">
      <c r="A119" s="2" t="s">
        <v>15</v>
      </c>
      <c r="B119" s="2" t="s">
        <v>110</v>
      </c>
      <c r="C119" s="2" t="s">
        <v>27</v>
      </c>
      <c r="D119" s="2" t="s">
        <v>27</v>
      </c>
      <c r="E119" s="2" t="s">
        <v>69</v>
      </c>
      <c r="F119" s="2" t="s">
        <v>43</v>
      </c>
      <c r="G119" s="2" t="s">
        <v>71</v>
      </c>
      <c r="H119" s="2" t="s">
        <v>13</v>
      </c>
      <c r="I119" s="2" t="s">
        <v>14</v>
      </c>
      <c r="J119" s="5">
        <v>473823.00735720003</v>
      </c>
      <c r="K119" s="5">
        <v>473823.00735720003</v>
      </c>
      <c r="L119" s="5">
        <v>18952.920294288</v>
      </c>
      <c r="M119" s="5">
        <v>0</v>
      </c>
      <c r="N119" s="5">
        <v>3217.303363580033</v>
      </c>
      <c r="O119" s="5">
        <v>0</v>
      </c>
      <c r="P119" s="5">
        <v>3217.303363580033</v>
      </c>
      <c r="Q119" s="5">
        <v>22582.6391849666</v>
      </c>
      <c r="R119" s="5">
        <v>429070.14451436535</v>
      </c>
      <c r="S119" s="5"/>
      <c r="T119" s="5">
        <v>0</v>
      </c>
      <c r="U119" s="5">
        <v>0</v>
      </c>
      <c r="V119" s="5">
        <v>1</v>
      </c>
      <c r="W119" s="5">
        <f t="shared" si="10"/>
        <v>0</v>
      </c>
      <c r="X119" s="5">
        <f t="shared" si="11"/>
        <v>0</v>
      </c>
      <c r="Y119" s="5">
        <f t="shared" si="12"/>
        <v>429070.14451436535</v>
      </c>
      <c r="Z119" s="5">
        <v>14653.664022000001</v>
      </c>
      <c r="AA119" s="5">
        <v>14653.664022000001</v>
      </c>
      <c r="AB119" s="5">
        <v>586.14656088000004</v>
      </c>
      <c r="AC119" s="5">
        <v>0</v>
      </c>
      <c r="AD119" s="5">
        <v>99.824514684452623</v>
      </c>
      <c r="AE119" s="5">
        <v>0</v>
      </c>
      <c r="AF119" s="5">
        <v>99.824514684452623</v>
      </c>
      <c r="AG119" s="5">
        <v>698.38464732177738</v>
      </c>
      <c r="AH119" s="5">
        <v>13269.308299113769</v>
      </c>
      <c r="AJ119" s="5">
        <v>0</v>
      </c>
      <c r="AK119" s="5">
        <v>0</v>
      </c>
      <c r="AL119" s="5">
        <v>1</v>
      </c>
      <c r="AM119" s="5">
        <f t="shared" si="13"/>
        <v>0</v>
      </c>
      <c r="AN119" s="5">
        <f t="shared" si="14"/>
        <v>0</v>
      </c>
      <c r="AO119" s="5">
        <f t="shared" si="15"/>
        <v>13269.308299113769</v>
      </c>
      <c r="AP119" s="11">
        <f t="shared" si="37"/>
        <v>13269.308299113769</v>
      </c>
    </row>
    <row r="120" spans="1:42" ht="18" customHeight="1" x14ac:dyDescent="0.25">
      <c r="A120" s="2" t="s">
        <v>15</v>
      </c>
      <c r="B120" s="2" t="s">
        <v>110</v>
      </c>
      <c r="C120" s="2" t="s">
        <v>27</v>
      </c>
      <c r="D120" s="2" t="s">
        <v>27</v>
      </c>
      <c r="E120" s="2" t="s">
        <v>69</v>
      </c>
      <c r="F120" s="2" t="s">
        <v>43</v>
      </c>
      <c r="G120" s="2" t="s">
        <v>71</v>
      </c>
      <c r="H120" s="2" t="s">
        <v>15</v>
      </c>
      <c r="I120" s="2" t="s">
        <v>16</v>
      </c>
      <c r="J120" s="5">
        <v>0</v>
      </c>
      <c r="K120" s="5">
        <v>0</v>
      </c>
      <c r="L120" s="5">
        <v>0</v>
      </c>
      <c r="M120" s="5">
        <v>0</v>
      </c>
      <c r="N120" s="5">
        <v>0</v>
      </c>
      <c r="O120" s="5">
        <v>0</v>
      </c>
      <c r="P120" s="5">
        <v>0</v>
      </c>
      <c r="Q120" s="5">
        <v>0</v>
      </c>
      <c r="R120" s="5">
        <v>0</v>
      </c>
      <c r="S120" s="5"/>
      <c r="T120" s="5">
        <v>0</v>
      </c>
      <c r="U120" s="5">
        <v>0</v>
      </c>
      <c r="V120" s="5">
        <v>1</v>
      </c>
      <c r="W120" s="5">
        <f>+$R120*T120</f>
        <v>0</v>
      </c>
      <c r="X120" s="5">
        <f>+$R120*U120</f>
        <v>0</v>
      </c>
      <c r="Y120" s="5">
        <f>+$R120*V120</f>
        <v>0</v>
      </c>
      <c r="Z120" s="5">
        <v>0</v>
      </c>
      <c r="AA120" s="5">
        <v>0</v>
      </c>
      <c r="AB120" s="5">
        <v>0</v>
      </c>
      <c r="AC120" s="5">
        <v>0</v>
      </c>
      <c r="AD120" s="5">
        <v>0</v>
      </c>
      <c r="AE120" s="5">
        <v>0</v>
      </c>
      <c r="AF120" s="5">
        <v>0</v>
      </c>
      <c r="AG120" s="5">
        <v>0</v>
      </c>
      <c r="AH120" s="5">
        <v>0</v>
      </c>
      <c r="AJ120" s="5">
        <v>0</v>
      </c>
      <c r="AK120" s="5">
        <v>0</v>
      </c>
      <c r="AL120" s="5">
        <v>1</v>
      </c>
      <c r="AM120" s="5">
        <f>+$AH120*AJ120</f>
        <v>0</v>
      </c>
      <c r="AN120" s="5">
        <f>+$AH120*AK120</f>
        <v>0</v>
      </c>
      <c r="AO120" s="5">
        <f>+$AH120*AL120</f>
        <v>0</v>
      </c>
      <c r="AP120" s="11">
        <f t="shared" si="37"/>
        <v>0</v>
      </c>
    </row>
    <row r="121" spans="1:42" ht="18" customHeight="1" x14ac:dyDescent="0.25">
      <c r="A121" s="39"/>
      <c r="B121" s="39"/>
      <c r="C121" s="39"/>
      <c r="D121" s="39"/>
      <c r="E121" s="39"/>
      <c r="F121" s="39"/>
      <c r="G121" s="39"/>
      <c r="H121" s="39"/>
      <c r="I121" s="39"/>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J121" s="40"/>
      <c r="AK121" s="40"/>
      <c r="AL121" s="40"/>
      <c r="AM121" s="40"/>
      <c r="AN121" s="40"/>
      <c r="AO121" s="40"/>
      <c r="AP121" s="11"/>
    </row>
    <row r="122" spans="1:42" ht="18" customHeight="1" x14ac:dyDescent="0.25">
      <c r="A122" s="39"/>
      <c r="B122" s="39"/>
      <c r="C122" s="39"/>
      <c r="D122" s="39"/>
      <c r="E122" s="39"/>
      <c r="F122" s="39"/>
      <c r="G122" s="38" t="s">
        <v>186</v>
      </c>
      <c r="H122" s="2"/>
      <c r="I122" s="38" t="s">
        <v>195</v>
      </c>
      <c r="J122" s="5">
        <f>+J103+J105</f>
        <v>37647410.453279607</v>
      </c>
      <c r="K122" s="5">
        <f t="shared" ref="K122:R122" si="38">+K103+K105</f>
        <v>37647410.453279607</v>
      </c>
      <c r="L122" s="5">
        <f t="shared" si="38"/>
        <v>1505896.4181311845</v>
      </c>
      <c r="M122" s="5">
        <f t="shared" si="38"/>
        <v>0</v>
      </c>
      <c r="N122" s="5">
        <f t="shared" si="38"/>
        <v>778776.25441527925</v>
      </c>
      <c r="O122" s="5">
        <f t="shared" si="38"/>
        <v>0</v>
      </c>
      <c r="P122" s="5">
        <f t="shared" si="38"/>
        <v>778776.25441527925</v>
      </c>
      <c r="Q122" s="5">
        <f t="shared" si="38"/>
        <v>1768136.8890366575</v>
      </c>
      <c r="R122" s="5">
        <f t="shared" si="38"/>
        <v>33594600.89169649</v>
      </c>
      <c r="S122" s="40"/>
      <c r="T122" s="40"/>
      <c r="U122" s="40"/>
      <c r="V122" s="40"/>
      <c r="W122" s="40"/>
      <c r="X122" s="40"/>
      <c r="Y122" s="40"/>
      <c r="Z122" s="5">
        <f>+Z103+Z105</f>
        <v>1969019.9328761892</v>
      </c>
      <c r="AA122" s="5">
        <f t="shared" ref="AA122:AH122" si="39">+AA103+AA105</f>
        <v>1969019.9328761892</v>
      </c>
      <c r="AB122" s="5">
        <f t="shared" si="39"/>
        <v>78760.797315047574</v>
      </c>
      <c r="AC122" s="5">
        <f t="shared" si="39"/>
        <v>0</v>
      </c>
      <c r="AD122" s="5">
        <f t="shared" si="39"/>
        <v>40842.682236984452</v>
      </c>
      <c r="AE122" s="5">
        <f t="shared" si="39"/>
        <v>0</v>
      </c>
      <c r="AF122" s="5">
        <f t="shared" si="39"/>
        <v>40842.682236984452</v>
      </c>
      <c r="AG122" s="5">
        <f t="shared" si="39"/>
        <v>92470.822666207852</v>
      </c>
      <c r="AH122" s="5">
        <f t="shared" si="39"/>
        <v>1756945.6306579493</v>
      </c>
      <c r="AJ122" s="40"/>
      <c r="AK122" s="40"/>
      <c r="AL122" s="40"/>
      <c r="AM122" s="40"/>
      <c r="AN122" s="40"/>
      <c r="AO122" s="40"/>
      <c r="AP122" s="11"/>
    </row>
    <row r="123" spans="1:42" ht="18" customHeight="1" x14ac:dyDescent="0.25">
      <c r="A123" s="39"/>
      <c r="B123" s="39"/>
      <c r="C123" s="39"/>
      <c r="D123" s="39"/>
      <c r="E123" s="39"/>
      <c r="F123" s="39"/>
      <c r="G123" s="38" t="s">
        <v>186</v>
      </c>
      <c r="H123" s="2"/>
      <c r="I123" s="38" t="s">
        <v>196</v>
      </c>
      <c r="J123" s="5">
        <f>+J104+J106</f>
        <v>6411347.1568433996</v>
      </c>
      <c r="K123" s="5">
        <f t="shared" ref="K123:R123" si="40">+K104+K106</f>
        <v>2223852.0018126001</v>
      </c>
      <c r="L123" s="5">
        <f t="shared" si="40"/>
        <v>88954.080072504003</v>
      </c>
      <c r="M123" s="5">
        <f t="shared" si="40"/>
        <v>0</v>
      </c>
      <c r="N123" s="5">
        <f t="shared" si="40"/>
        <v>12518.289597745686</v>
      </c>
      <c r="O123" s="5">
        <f t="shared" si="40"/>
        <v>32643.116314841449</v>
      </c>
      <c r="P123" s="5">
        <f t="shared" si="40"/>
        <v>45161.405912587135</v>
      </c>
      <c r="Q123" s="5">
        <f t="shared" si="40"/>
        <v>313861.58354291547</v>
      </c>
      <c r="R123" s="5">
        <f t="shared" si="40"/>
        <v>5963370.0873153936</v>
      </c>
      <c r="S123" s="40"/>
      <c r="T123" s="40"/>
      <c r="U123" s="40"/>
      <c r="V123" s="40"/>
      <c r="W123" s="40"/>
      <c r="X123" s="40"/>
      <c r="Y123" s="40"/>
      <c r="Z123" s="5">
        <f>+Z104+Z106</f>
        <v>298697.14814519999</v>
      </c>
      <c r="AA123" s="5">
        <f t="shared" ref="AA123:AH123" si="41">+AA104+AA106</f>
        <v>115674.72551220001</v>
      </c>
      <c r="AB123" s="5">
        <f t="shared" si="41"/>
        <v>4626.9890204880003</v>
      </c>
      <c r="AC123" s="5">
        <f t="shared" si="41"/>
        <v>0</v>
      </c>
      <c r="AD123" s="5">
        <f t="shared" si="41"/>
        <v>658.4598061492668</v>
      </c>
      <c r="AE123" s="5">
        <f t="shared" si="41"/>
        <v>1442.9038683931594</v>
      </c>
      <c r="AF123" s="5">
        <f t="shared" si="41"/>
        <v>2101.3636745424283</v>
      </c>
      <c r="AG123" s="5">
        <f t="shared" si="41"/>
        <v>14598.439772508478</v>
      </c>
      <c r="AH123" s="5">
        <f t="shared" si="41"/>
        <v>277370.35567766114</v>
      </c>
      <c r="AJ123" s="40"/>
      <c r="AK123" s="40"/>
      <c r="AL123" s="40"/>
      <c r="AM123" s="40"/>
      <c r="AN123" s="40"/>
      <c r="AO123" s="40"/>
      <c r="AP123" s="11"/>
    </row>
    <row r="124" spans="1:42" ht="18" customHeight="1" x14ac:dyDescent="0.25">
      <c r="A124" s="39"/>
      <c r="B124" s="39"/>
      <c r="C124" s="39"/>
      <c r="D124" s="39"/>
      <c r="E124" s="39"/>
      <c r="F124" s="39"/>
      <c r="G124" s="38" t="s">
        <v>197</v>
      </c>
      <c r="H124" s="2"/>
      <c r="I124" s="38" t="s">
        <v>195</v>
      </c>
      <c r="J124" s="5">
        <f>+J107+J109+J111+J113+J115+J117+J119</f>
        <v>7477166.1289536096</v>
      </c>
      <c r="K124" s="5">
        <f t="shared" ref="K124:R124" si="42">+K107+K109+K111+K113+K115+K117+K119</f>
        <v>7477166.1289536096</v>
      </c>
      <c r="L124" s="5">
        <f t="shared" si="42"/>
        <v>299086.64515814447</v>
      </c>
      <c r="M124" s="5">
        <f t="shared" si="42"/>
        <v>0</v>
      </c>
      <c r="N124" s="5">
        <f t="shared" si="42"/>
        <v>24431.324646030109</v>
      </c>
      <c r="O124" s="5">
        <f t="shared" si="42"/>
        <v>0</v>
      </c>
      <c r="P124" s="5">
        <f t="shared" si="42"/>
        <v>24431.324646030109</v>
      </c>
      <c r="Q124" s="5">
        <f t="shared" si="42"/>
        <v>357682.40795747191</v>
      </c>
      <c r="R124" s="5">
        <f t="shared" si="42"/>
        <v>6795965.7511919634</v>
      </c>
      <c r="S124" s="40"/>
      <c r="T124" s="40"/>
      <c r="U124" s="40"/>
      <c r="V124" s="40"/>
      <c r="W124" s="40"/>
      <c r="X124" s="40"/>
      <c r="Y124" s="40"/>
      <c r="Z124" s="5">
        <f>+Z107+Z109+Z111+Z113+Z115+Z117+Z119</f>
        <v>231218.62261620033</v>
      </c>
      <c r="AA124" s="5">
        <f t="shared" ref="AA124:AH124" si="43">+AA107+AA109+AA111+AA113+AA115+AA117+AA119</f>
        <v>231218.62261620033</v>
      </c>
      <c r="AB124" s="5">
        <f t="shared" si="43"/>
        <v>9248.744904648016</v>
      </c>
      <c r="AC124" s="5">
        <f t="shared" si="43"/>
        <v>0</v>
      </c>
      <c r="AD124" s="5">
        <f t="shared" si="43"/>
        <v>755.8350253829766</v>
      </c>
      <c r="AE124" s="5">
        <f t="shared" si="43"/>
        <v>0</v>
      </c>
      <c r="AF124" s="5">
        <f t="shared" si="43"/>
        <v>755.8350253829766</v>
      </c>
      <c r="AG124" s="5">
        <f t="shared" si="43"/>
        <v>11060.702134308469</v>
      </c>
      <c r="AH124" s="5">
        <f t="shared" si="43"/>
        <v>210153.34055186086</v>
      </c>
      <c r="AJ124" s="40"/>
      <c r="AK124" s="40"/>
      <c r="AL124" s="40"/>
      <c r="AM124" s="40"/>
      <c r="AN124" s="40"/>
      <c r="AO124" s="40"/>
      <c r="AP124" s="11"/>
    </row>
    <row r="125" spans="1:42" ht="18" customHeight="1" x14ac:dyDescent="0.25">
      <c r="A125" s="39"/>
      <c r="B125" s="39"/>
      <c r="C125" s="39"/>
      <c r="D125" s="39"/>
      <c r="E125" s="39"/>
      <c r="F125" s="39"/>
      <c r="G125" s="38" t="s">
        <v>197</v>
      </c>
      <c r="H125" s="2"/>
      <c r="I125" s="38" t="s">
        <v>196</v>
      </c>
      <c r="J125" s="5">
        <f>+J108+J110+J112+J114+J116+J118+J120</f>
        <v>1516991.2232130002</v>
      </c>
      <c r="K125" s="5">
        <f t="shared" ref="K125:R125" si="44">+K108+K110+K112+K114+K116+K118+K120</f>
        <v>856389.26728799997</v>
      </c>
      <c r="L125" s="5">
        <f t="shared" si="44"/>
        <v>34255.570691519999</v>
      </c>
      <c r="M125" s="5">
        <f t="shared" si="44"/>
        <v>19675.370279999999</v>
      </c>
      <c r="N125" s="5">
        <f t="shared" si="44"/>
        <v>5548.8288599999996</v>
      </c>
      <c r="O125" s="5">
        <f t="shared" si="44"/>
        <v>85769.593739999997</v>
      </c>
      <c r="P125" s="5">
        <f t="shared" si="44"/>
        <v>110993.79287999999</v>
      </c>
      <c r="Q125" s="5">
        <f t="shared" si="44"/>
        <v>68587.092982073998</v>
      </c>
      <c r="R125" s="5">
        <f t="shared" si="44"/>
        <v>1303154.7666594058</v>
      </c>
      <c r="S125" s="40"/>
      <c r="T125" s="40"/>
      <c r="U125" s="40"/>
      <c r="V125" s="40"/>
      <c r="W125" s="40"/>
      <c r="X125" s="40"/>
      <c r="Y125" s="40"/>
      <c r="Z125" s="5">
        <f>+Z108+Z110+Z112+Z114+Z116+Z118+Z120</f>
        <v>55031.793325200008</v>
      </c>
      <c r="AA125" s="5">
        <f t="shared" ref="AA125:AH125" si="45">+AA108+AA110+AA112+AA114+AA116+AA118+AA120</f>
        <v>26475.445522200003</v>
      </c>
      <c r="AB125" s="5">
        <f t="shared" si="45"/>
        <v>1059.017820888</v>
      </c>
      <c r="AC125" s="5">
        <f t="shared" si="45"/>
        <v>714.45072000000005</v>
      </c>
      <c r="AD125" s="5">
        <f t="shared" si="45"/>
        <v>0</v>
      </c>
      <c r="AE125" s="5">
        <f t="shared" si="45"/>
        <v>3708.9030600000001</v>
      </c>
      <c r="AF125" s="5">
        <f t="shared" si="45"/>
        <v>4423.3537800000004</v>
      </c>
      <c r="AG125" s="5">
        <f t="shared" si="45"/>
        <v>2477.4710862156003</v>
      </c>
      <c r="AH125" s="5">
        <f t="shared" si="45"/>
        <v>47071.950638096394</v>
      </c>
      <c r="AJ125" s="40"/>
      <c r="AK125" s="40"/>
      <c r="AL125" s="40"/>
      <c r="AM125" s="40"/>
      <c r="AN125" s="40"/>
      <c r="AO125" s="40"/>
      <c r="AP125" s="11"/>
    </row>
    <row r="126" spans="1:42" ht="18" customHeight="1" x14ac:dyDescent="0.25">
      <c r="A126" s="39"/>
      <c r="B126" s="39"/>
      <c r="C126" s="39"/>
      <c r="D126" s="39"/>
      <c r="E126" s="39"/>
      <c r="F126" s="39"/>
      <c r="G126" s="38" t="s">
        <v>187</v>
      </c>
      <c r="H126" s="2"/>
      <c r="I126" s="2"/>
      <c r="J126" s="5">
        <f>SUM(J122:J125)</f>
        <v>53052914.962289616</v>
      </c>
      <c r="K126" s="5">
        <f t="shared" ref="K126:R126" si="46">SUM(K122:K125)</f>
        <v>48204817.851333812</v>
      </c>
      <c r="L126" s="5">
        <f t="shared" si="46"/>
        <v>1928192.7140533528</v>
      </c>
      <c r="M126" s="5">
        <f t="shared" si="46"/>
        <v>19675.370279999999</v>
      </c>
      <c r="N126" s="5">
        <f t="shared" si="46"/>
        <v>821274.69751905499</v>
      </c>
      <c r="O126" s="5">
        <f t="shared" si="46"/>
        <v>118412.71005484145</v>
      </c>
      <c r="P126" s="5">
        <f t="shared" si="46"/>
        <v>959362.77785389649</v>
      </c>
      <c r="Q126" s="5">
        <f t="shared" si="46"/>
        <v>2508267.973519119</v>
      </c>
      <c r="R126" s="5">
        <f t="shared" si="46"/>
        <v>47657091.496863261</v>
      </c>
      <c r="S126" s="40"/>
      <c r="T126" s="40"/>
      <c r="U126" s="40"/>
      <c r="V126" s="40"/>
      <c r="W126" s="40"/>
      <c r="X126" s="40"/>
      <c r="Y126" s="40"/>
      <c r="Z126" s="5">
        <f t="shared" ref="Z126:AH126" si="47">SUM(Z122:Z125)</f>
        <v>2553967.4969627894</v>
      </c>
      <c r="AA126" s="5">
        <f t="shared" si="47"/>
        <v>2342388.7265267894</v>
      </c>
      <c r="AB126" s="5">
        <f t="shared" si="47"/>
        <v>93695.549061071593</v>
      </c>
      <c r="AC126" s="5">
        <f t="shared" si="47"/>
        <v>714.45072000000005</v>
      </c>
      <c r="AD126" s="5">
        <f t="shared" si="47"/>
        <v>42256.977068516695</v>
      </c>
      <c r="AE126" s="5">
        <f t="shared" si="47"/>
        <v>5151.80692839316</v>
      </c>
      <c r="AF126" s="5">
        <f t="shared" si="47"/>
        <v>48123.234716909858</v>
      </c>
      <c r="AG126" s="5">
        <f t="shared" si="47"/>
        <v>120607.43565924041</v>
      </c>
      <c r="AH126" s="5">
        <f t="shared" si="47"/>
        <v>2291541.2775255679</v>
      </c>
      <c r="AJ126" s="40"/>
      <c r="AK126" s="40"/>
      <c r="AL126" s="40"/>
      <c r="AM126" s="40"/>
      <c r="AN126" s="40"/>
      <c r="AO126" s="40"/>
      <c r="AP126" s="11"/>
    </row>
    <row r="127" spans="1:42" ht="18" customHeight="1" x14ac:dyDescent="0.25">
      <c r="A127" s="39"/>
      <c r="B127" s="39"/>
      <c r="C127" s="39"/>
      <c r="D127" s="39"/>
      <c r="E127" s="39"/>
      <c r="F127" s="39"/>
      <c r="G127" s="39"/>
      <c r="H127" s="39"/>
      <c r="I127" s="39"/>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J127" s="40"/>
      <c r="AK127" s="40"/>
      <c r="AL127" s="40"/>
      <c r="AM127" s="40"/>
      <c r="AN127" s="40"/>
      <c r="AO127" s="40"/>
      <c r="AP127" s="11"/>
    </row>
    <row r="129" spans="17:42" ht="18" customHeight="1" x14ac:dyDescent="0.25">
      <c r="W129" s="7">
        <f>SUM(W3:W128)</f>
        <v>538617321.67578018</v>
      </c>
      <c r="X129" s="7">
        <f>SUM(X3:X128)</f>
        <v>53482873.805165134</v>
      </c>
      <c r="Y129" s="7">
        <f>SUM(Y3:Y128)</f>
        <v>47657091.496863246</v>
      </c>
      <c r="AH129" s="7">
        <f>ROUND(SUM(AH3:AH128),-4)</f>
        <v>92530000</v>
      </c>
      <c r="AM129" s="7">
        <f>ROUND(SUM(AM3:AM128),-4)</f>
        <v>25930000</v>
      </c>
      <c r="AN129" s="7">
        <f>ROUND(SUM(AN3:AN128),-4)</f>
        <v>2630000</v>
      </c>
      <c r="AO129" s="7">
        <f>ROUND(SUM(AO3:AO128),-4)</f>
        <v>2290000</v>
      </c>
      <c r="AP129" s="11">
        <f>SUM(AM129:AO129)</f>
        <v>30850000</v>
      </c>
    </row>
    <row r="130" spans="17:42" ht="18" customHeight="1" x14ac:dyDescent="0.25">
      <c r="Q130" s="9" t="s">
        <v>135</v>
      </c>
      <c r="R130" s="7">
        <f>+R3+R5+R78+R80+R103+R105</f>
        <v>261378064.50927472</v>
      </c>
      <c r="W130" s="7">
        <v>538617321.67578018</v>
      </c>
    </row>
    <row r="131" spans="17:42" ht="18" customHeight="1" x14ac:dyDescent="0.25">
      <c r="Q131" s="9" t="s">
        <v>143</v>
      </c>
      <c r="R131" s="7">
        <v>13463000</v>
      </c>
      <c r="AO131" s="7" t="s">
        <v>190</v>
      </c>
      <c r="AP131" s="11">
        <f>+AP3+AP5+AP78+AP80+AP103+AP105</f>
        <v>13711066.638754347</v>
      </c>
    </row>
    <row r="132" spans="17:42" ht="18" customHeight="1" x14ac:dyDescent="0.25">
      <c r="Q132" s="9" t="s">
        <v>145</v>
      </c>
      <c r="R132" s="7">
        <v>2974000</v>
      </c>
    </row>
    <row r="133" spans="17:42" ht="18" customHeight="1" x14ac:dyDescent="0.25">
      <c r="Q133" s="9" t="s">
        <v>146</v>
      </c>
      <c r="R133" s="7">
        <v>2689000</v>
      </c>
    </row>
    <row r="134" spans="17:42" ht="18" customHeight="1" x14ac:dyDescent="0.25">
      <c r="Q134" s="9" t="s">
        <v>147</v>
      </c>
      <c r="R134" s="7">
        <f>SUM(R131:R133)</f>
        <v>19126000</v>
      </c>
    </row>
    <row r="135" spans="17:42" ht="18" customHeight="1" x14ac:dyDescent="0.25">
      <c r="Q135" s="9" t="s">
        <v>144</v>
      </c>
      <c r="R135" s="7">
        <v>6000000</v>
      </c>
    </row>
    <row r="136" spans="17:42" ht="18" customHeight="1" x14ac:dyDescent="0.25">
      <c r="Q136" s="9" t="s">
        <v>136</v>
      </c>
      <c r="R136" s="7">
        <f>SUM(R134:R135)</f>
        <v>25126000</v>
      </c>
    </row>
    <row r="138" spans="17:42" ht="18" customHeight="1" x14ac:dyDescent="0.25">
      <c r="Q138" s="9" t="s">
        <v>140</v>
      </c>
      <c r="R138" s="7">
        <f>+R3+R5</f>
        <v>190625679.72718284</v>
      </c>
    </row>
    <row r="139" spans="17:42" ht="18" customHeight="1" x14ac:dyDescent="0.25">
      <c r="Q139" s="9" t="s">
        <v>141</v>
      </c>
      <c r="R139" s="7">
        <f>+R78+R80</f>
        <v>37157783.890395373</v>
      </c>
    </row>
    <row r="140" spans="17:42" ht="18" customHeight="1" x14ac:dyDescent="0.25">
      <c r="Q140" s="9" t="s">
        <v>142</v>
      </c>
      <c r="R140" s="7">
        <f>+R103+R105</f>
        <v>33594600.89169649</v>
      </c>
    </row>
    <row r="142" spans="17:42" ht="18" customHeight="1" x14ac:dyDescent="0.25">
      <c r="Q142" s="34" t="s">
        <v>188</v>
      </c>
      <c r="R142" s="7">
        <f>SUM(R3:R6)-R131-R135</f>
        <v>386470164.75567633</v>
      </c>
    </row>
    <row r="144" spans="17:42" ht="18" customHeight="1" x14ac:dyDescent="0.25">
      <c r="Q144"/>
      <c r="R144"/>
    </row>
    <row r="145" spans="17:18" ht="18" customHeight="1" x14ac:dyDescent="0.25">
      <c r="Q145"/>
      <c r="R145"/>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AP144"/>
  <sheetViews>
    <sheetView topLeftCell="AB1" zoomScale="59" zoomScaleNormal="59" workbookViewId="0">
      <selection activeCell="AT1" sqref="A1:XFD1048576"/>
    </sheetView>
  </sheetViews>
  <sheetFormatPr defaultRowHeight="18" customHeight="1" x14ac:dyDescent="0.25"/>
  <cols>
    <col min="2" max="2" width="42.28515625" customWidth="1"/>
    <col min="3" max="4" width="10.140625" customWidth="1"/>
    <col min="5" max="5" width="40.28515625" customWidth="1"/>
    <col min="6" max="6" width="7.28515625" customWidth="1"/>
    <col min="7" max="7" width="34.7109375" customWidth="1"/>
    <col min="8" max="8" width="9.42578125" customWidth="1"/>
    <col min="9" max="9" width="32.7109375" customWidth="1"/>
    <col min="10" max="10" width="18" style="7" bestFit="1" customWidth="1"/>
    <col min="11" max="11" width="17" style="7" customWidth="1"/>
    <col min="12" max="12" width="13" style="7" customWidth="1"/>
    <col min="13" max="18" width="19.42578125" style="7" customWidth="1"/>
    <col min="19" max="19" width="14.42578125" customWidth="1"/>
    <col min="20" max="22" width="6.42578125" customWidth="1"/>
    <col min="23" max="23" width="14.42578125" customWidth="1"/>
    <col min="24" max="25" width="13" customWidth="1"/>
    <col min="26" max="28" width="14" customWidth="1"/>
    <col min="29" max="34" width="13.140625" customWidth="1"/>
    <col min="39" max="41" width="15.42578125" style="7" customWidth="1"/>
    <col min="42" max="42" width="15.42578125" customWidth="1"/>
  </cols>
  <sheetData>
    <row r="2" spans="1:42" ht="18" customHeight="1" x14ac:dyDescent="0.25">
      <c r="A2" s="1" t="s">
        <v>0</v>
      </c>
      <c r="B2" s="1" t="s">
        <v>1</v>
      </c>
      <c r="C2" s="1" t="s">
        <v>3</v>
      </c>
      <c r="D2" s="1" t="s">
        <v>2</v>
      </c>
      <c r="E2" s="1" t="s">
        <v>4</v>
      </c>
      <c r="F2" s="1" t="s">
        <v>5</v>
      </c>
      <c r="G2" s="1" t="s">
        <v>6</v>
      </c>
      <c r="H2" s="1" t="s">
        <v>7</v>
      </c>
      <c r="I2" s="1" t="s">
        <v>8</v>
      </c>
      <c r="J2" s="8" t="s">
        <v>111</v>
      </c>
      <c r="K2" s="8" t="s">
        <v>113</v>
      </c>
      <c r="L2" s="8" t="s">
        <v>129</v>
      </c>
      <c r="M2" s="8" t="s">
        <v>130</v>
      </c>
      <c r="N2" s="8" t="s">
        <v>131</v>
      </c>
      <c r="O2" s="8" t="s">
        <v>132</v>
      </c>
      <c r="P2" s="8" t="s">
        <v>133</v>
      </c>
      <c r="Q2" s="8" t="s">
        <v>134</v>
      </c>
      <c r="R2" s="8" t="s">
        <v>127</v>
      </c>
      <c r="T2" s="4" t="s">
        <v>137</v>
      </c>
      <c r="U2" s="4" t="s">
        <v>138</v>
      </c>
      <c r="V2" s="4" t="s">
        <v>139</v>
      </c>
      <c r="W2" s="4" t="s">
        <v>137</v>
      </c>
      <c r="X2" s="4" t="s">
        <v>138</v>
      </c>
      <c r="Y2" s="4" t="s">
        <v>139</v>
      </c>
      <c r="Z2" s="8" t="s">
        <v>112</v>
      </c>
      <c r="AA2" s="8" t="s">
        <v>114</v>
      </c>
      <c r="AB2" s="8" t="s">
        <v>129</v>
      </c>
      <c r="AC2" s="8" t="s">
        <v>148</v>
      </c>
      <c r="AD2" s="8" t="s">
        <v>149</v>
      </c>
      <c r="AE2" s="8" t="s">
        <v>150</v>
      </c>
      <c r="AF2" s="8" t="s">
        <v>151</v>
      </c>
      <c r="AG2" s="8" t="s">
        <v>134</v>
      </c>
      <c r="AH2" s="8" t="s">
        <v>128</v>
      </c>
      <c r="AJ2" s="4" t="s">
        <v>137</v>
      </c>
      <c r="AK2" s="4" t="s">
        <v>138</v>
      </c>
      <c r="AL2" s="4" t="s">
        <v>139</v>
      </c>
      <c r="AM2" s="4" t="s">
        <v>137</v>
      </c>
      <c r="AN2" s="4" t="s">
        <v>138</v>
      </c>
      <c r="AO2" s="4" t="s">
        <v>139</v>
      </c>
      <c r="AP2" s="4"/>
    </row>
    <row r="3" spans="1:42" ht="18" customHeight="1" x14ac:dyDescent="0.25">
      <c r="A3" s="2" t="s">
        <v>9</v>
      </c>
      <c r="B3" s="2" t="s">
        <v>10</v>
      </c>
      <c r="C3" s="2" t="s">
        <v>11</v>
      </c>
      <c r="D3" s="2" t="s">
        <v>11</v>
      </c>
      <c r="E3" s="2" t="s">
        <v>12</v>
      </c>
      <c r="F3" s="2" t="s">
        <v>11</v>
      </c>
      <c r="G3" s="2" t="s">
        <v>12</v>
      </c>
      <c r="H3" s="2" t="s">
        <v>13</v>
      </c>
      <c r="I3" s="2" t="s">
        <v>14</v>
      </c>
      <c r="J3" s="7">
        <f>+'2015Proj'!J3*'Tuition Calculations'!BG3*(1+'Select Headcount Changes'!U8)</f>
        <v>207109563.51659828</v>
      </c>
      <c r="K3" s="7">
        <f>+'2015Proj'!K3*'Tuition Calculations'!BM3*(1+'Select Headcount Changes'!U8)</f>
        <v>207109563.51659828</v>
      </c>
      <c r="L3" s="7">
        <f>0.04*K3</f>
        <v>8284382.5406639315</v>
      </c>
      <c r="M3" s="7">
        <f>+'2015Proj'!M3*'Tuition Calculations'!BG3*(1+'Select Headcount Changes'!U8)</f>
        <v>544718.19336893118</v>
      </c>
      <c r="N3" s="7">
        <f>+'2015Proj'!N3*'Tuition Calculations'!BM3*(1+'Select Headcount Changes'!U8)</f>
        <v>906422.17124199739</v>
      </c>
      <c r="O3" s="7">
        <f>+'2015Proj'!O3*'Tuition Calculations'!BS3*(1+'Select Headcount Changes'!U8)</f>
        <v>0</v>
      </c>
      <c r="P3" s="7">
        <f>SUM(M3:O3)</f>
        <v>1451140.3646109286</v>
      </c>
      <c r="Q3" s="7">
        <f>0.05*(J3-L3-P3)</f>
        <v>9868702.0305661708</v>
      </c>
      <c r="R3" s="7">
        <f>+J3-L3-P3-Q3</f>
        <v>187505338.58075726</v>
      </c>
      <c r="T3" s="5">
        <v>1</v>
      </c>
      <c r="U3" s="5">
        <v>0</v>
      </c>
      <c r="V3" s="5">
        <v>0</v>
      </c>
      <c r="W3" s="5">
        <f>+$R3*T3</f>
        <v>187505338.58075726</v>
      </c>
      <c r="X3" s="5">
        <f t="shared" ref="X3:Y18" si="0">+$R3*U3</f>
        <v>0</v>
      </c>
      <c r="Y3" s="5">
        <f t="shared" si="0"/>
        <v>0</v>
      </c>
      <c r="Z3" s="7">
        <f>+'2015Proj'!Z3*'Tuition Calculations'!BY3*(1+'Select Headcount Changes'!U8)</f>
        <v>10871283.453361796</v>
      </c>
      <c r="AA3" s="7">
        <f>+'2015Proj'!AA3*'Tuition Calculations'!CE3*(1+'Select Headcount Changes'!U8)</f>
        <v>10871283.453361796</v>
      </c>
      <c r="AB3" s="7">
        <f>0.04*AA3</f>
        <v>434851.33813447185</v>
      </c>
      <c r="AC3" s="7">
        <f>+'2015Proj'!AC3*'Tuition Calculations'!BY3*(1+'Select Headcount Changes'!U8)</f>
        <v>28626.926867745286</v>
      </c>
      <c r="AD3" s="7">
        <f>+'2015Proj'!AD3*'Tuition Calculations'!CE3*(1+'Select Headcount Changes'!U8)</f>
        <v>47555.185180297733</v>
      </c>
      <c r="AE3" s="7">
        <f>+'2015Proj'!AE3*'Tuition Calculations'!CK3*(1+'Select Headcount Changes'!U8)</f>
        <v>0</v>
      </c>
      <c r="AF3" s="7">
        <f>SUM(AC3:AE3)</f>
        <v>76182.112048043025</v>
      </c>
      <c r="AG3" s="7">
        <f>0.05*(Z3-AB3-AF3)</f>
        <v>518012.50015896413</v>
      </c>
      <c r="AH3" s="7">
        <f>+Z3-AB3-AF3-AG3</f>
        <v>9842237.5030203182</v>
      </c>
      <c r="AJ3" s="5">
        <v>1</v>
      </c>
      <c r="AK3" s="5">
        <v>0</v>
      </c>
      <c r="AL3" s="5">
        <v>0</v>
      </c>
      <c r="AM3" s="5">
        <f>+$AH3*AJ3</f>
        <v>9842237.5030203182</v>
      </c>
      <c r="AN3" s="5">
        <f>+$AH3*AK3</f>
        <v>0</v>
      </c>
      <c r="AO3" s="5">
        <f>+$AH3*AL3</f>
        <v>0</v>
      </c>
      <c r="AP3" s="5">
        <f t="shared" ref="AP3:AP34" si="1">SUM(AM3:AO3)</f>
        <v>9842237.5030203182</v>
      </c>
    </row>
    <row r="4" spans="1:42" ht="18" customHeight="1" x14ac:dyDescent="0.25">
      <c r="A4" s="2" t="s">
        <v>9</v>
      </c>
      <c r="B4" s="2" t="s">
        <v>10</v>
      </c>
      <c r="C4" s="2" t="s">
        <v>11</v>
      </c>
      <c r="D4" s="2" t="s">
        <v>11</v>
      </c>
      <c r="E4" s="2" t="s">
        <v>12</v>
      </c>
      <c r="F4" s="2" t="s">
        <v>11</v>
      </c>
      <c r="G4" s="2" t="s">
        <v>12</v>
      </c>
      <c r="H4" s="2" t="s">
        <v>15</v>
      </c>
      <c r="I4" s="2" t="s">
        <v>16</v>
      </c>
      <c r="J4" s="7">
        <f>+'2015Proj'!J4*'Tuition Calculations'!BG4*(1+'Select Headcount Changes'!U9)</f>
        <v>250707644.87068194</v>
      </c>
      <c r="K4" s="7">
        <f>+'2015Proj'!K4*'Tuition Calculations'!BM4*(1+'Select Headcount Changes'!U9)</f>
        <v>86972763.039836228</v>
      </c>
      <c r="L4" s="7">
        <f t="shared" ref="L4:L67" si="2">0.04*K4</f>
        <v>3478910.5215934492</v>
      </c>
      <c r="M4" s="7">
        <f>+'2015Proj'!M4*'Tuition Calculations'!BG4*(1+'Select Headcount Changes'!U9)</f>
        <v>3798602.205570003</v>
      </c>
      <c r="N4" s="7">
        <f>+'2015Proj'!N4*'Tuition Calculations'!BM4*(1+'Select Headcount Changes'!U9)</f>
        <v>45660.195791582759</v>
      </c>
      <c r="O4" s="7">
        <f>+'2015Proj'!O4*'Tuition Calculations'!BS4*(1+'Select Headcount Changes'!U9)</f>
        <v>23339.657430516032</v>
      </c>
      <c r="P4" s="7">
        <f t="shared" ref="P4:P67" si="3">SUM(M4:O4)</f>
        <v>3867602.0587921017</v>
      </c>
      <c r="Q4" s="7">
        <f t="shared" ref="Q4:Q67" si="4">0.05*(J4-L4-P4)</f>
        <v>12168056.61451482</v>
      </c>
      <c r="R4" s="7">
        <f t="shared" ref="R4:R67" si="5">+J4-L4-P4-Q4</f>
        <v>231193075.67578155</v>
      </c>
      <c r="T4" s="5">
        <v>1</v>
      </c>
      <c r="U4" s="5">
        <v>0</v>
      </c>
      <c r="V4" s="5">
        <v>0</v>
      </c>
      <c r="W4" s="5">
        <f t="shared" ref="W4:Y65" si="6">+$R4*T4</f>
        <v>231193075.67578155</v>
      </c>
      <c r="X4" s="5">
        <f t="shared" si="0"/>
        <v>0</v>
      </c>
      <c r="Y4" s="5">
        <f t="shared" si="0"/>
        <v>0</v>
      </c>
      <c r="Z4" s="7">
        <f>+'2015Proj'!Z4*'Tuition Calculations'!BY4*(1+'Select Headcount Changes'!U9)</f>
        <v>11775448.438092109</v>
      </c>
      <c r="AA4" s="7">
        <f>+'2015Proj'!AA4*'Tuition Calculations'!BZ4*(1+'Select Headcount Changes'!V9)</f>
        <v>4560485.1690561688</v>
      </c>
      <c r="AB4" s="7">
        <f>+'2015Proj'!AB4*'Tuition Calculations'!CF4*(1+'Select Headcount Changes'!V9)</f>
        <v>182419.40676224677</v>
      </c>
      <c r="AC4" s="7">
        <f t="shared" ref="AC4:AC67" si="7">0.04*AB4</f>
        <v>7296.7762704898705</v>
      </c>
      <c r="AD4" s="7">
        <f>+'2015Proj'!AD4*'Tuition Calculations'!BZ4*(1+'Select Headcount Changes'!V9)</f>
        <v>2403.1172888981055</v>
      </c>
      <c r="AE4" s="7">
        <f>+'2015Proj'!AE4*'Tuition Calculations'!CF4*(1+'Select Headcount Changes'!V9)</f>
        <v>1031.8186780240628</v>
      </c>
      <c r="AF4" s="7">
        <f>+'2015Proj'!AF4*'Tuition Calculations'!CL4*(1+'Select Headcount Changes'!V9)</f>
        <v>181340.16894115959</v>
      </c>
      <c r="AG4" s="7">
        <f t="shared" ref="AG4:AG67" si="8">SUM(AD4:AF4)</f>
        <v>184775.10490808176</v>
      </c>
      <c r="AH4" s="7">
        <f t="shared" ref="AH4:AH67" si="9">0.05*(AA4-AC4-AG4)</f>
        <v>218420.66439387985</v>
      </c>
      <c r="AI4" s="7">
        <f t="shared" ref="AI4:AI67" si="10">+AA4-AC4-AG4-AH4</f>
        <v>4149992.623483717</v>
      </c>
      <c r="AJ4" s="5">
        <v>1</v>
      </c>
      <c r="AK4" s="5">
        <v>0</v>
      </c>
      <c r="AL4" s="5">
        <v>0</v>
      </c>
      <c r="AM4" s="5">
        <f t="shared" ref="AM4:AM65" si="11">+$AH4*AJ4</f>
        <v>218420.66439387985</v>
      </c>
      <c r="AN4" s="5">
        <f t="shared" ref="AN4:AN65" si="12">+$AH4*AK4</f>
        <v>0</v>
      </c>
      <c r="AO4" s="5">
        <f t="shared" ref="AO4:AO65" si="13">+$AH4*AL4</f>
        <v>0</v>
      </c>
      <c r="AP4" s="5">
        <f t="shared" si="1"/>
        <v>218420.66439387985</v>
      </c>
    </row>
    <row r="5" spans="1:42" ht="18" customHeight="1" x14ac:dyDescent="0.25">
      <c r="A5" s="2" t="s">
        <v>9</v>
      </c>
      <c r="B5" s="2" t="s">
        <v>10</v>
      </c>
      <c r="C5" s="2" t="s">
        <v>11</v>
      </c>
      <c r="D5" s="2" t="s">
        <v>11</v>
      </c>
      <c r="E5" s="2" t="s">
        <v>12</v>
      </c>
      <c r="F5" s="2" t="s">
        <v>17</v>
      </c>
      <c r="G5" s="2" t="s">
        <v>18</v>
      </c>
      <c r="H5" s="2" t="s">
        <v>13</v>
      </c>
      <c r="I5" s="2" t="s">
        <v>14</v>
      </c>
      <c r="J5" s="7">
        <f>+'2015Proj'!J5*'Tuition Calculations'!BG5*(1+'Select Headcount Changes'!U10)</f>
        <v>1388171.8868770949</v>
      </c>
      <c r="K5" s="7">
        <f>+'2015Proj'!K5*'Tuition Calculations'!BM5*(1+'Select Headcount Changes'!U10)</f>
        <v>1388171.8868770949</v>
      </c>
      <c r="L5" s="7">
        <f t="shared" si="2"/>
        <v>55526.875475083798</v>
      </c>
      <c r="M5" s="7">
        <f>+'2015Proj'!M5*'Tuition Calculations'!BG5*(1+'Select Headcount Changes'!U10)</f>
        <v>0</v>
      </c>
      <c r="N5" s="7">
        <f>+'2015Proj'!N5*'Tuition Calculations'!BM5*(1+'Select Headcount Changes'!U10)</f>
        <v>0</v>
      </c>
      <c r="O5" s="7">
        <f>+'2015Proj'!O5*'Tuition Calculations'!BS5*(1+'Select Headcount Changes'!U10)</f>
        <v>0</v>
      </c>
      <c r="P5" s="7">
        <f t="shared" si="3"/>
        <v>0</v>
      </c>
      <c r="Q5" s="7">
        <f t="shared" si="4"/>
        <v>66632.250570100558</v>
      </c>
      <c r="R5" s="7">
        <f t="shared" si="5"/>
        <v>1266012.7608319107</v>
      </c>
      <c r="T5" s="5">
        <v>1</v>
      </c>
      <c r="U5" s="5">
        <v>0</v>
      </c>
      <c r="V5" s="5">
        <v>0</v>
      </c>
      <c r="W5" s="5">
        <f t="shared" si="6"/>
        <v>1266012.7608319107</v>
      </c>
      <c r="X5" s="5">
        <f t="shared" si="0"/>
        <v>0</v>
      </c>
      <c r="Y5" s="5">
        <f t="shared" si="0"/>
        <v>0</v>
      </c>
      <c r="Z5" s="7">
        <f>+'2015Proj'!Z5*'Tuition Calculations'!BY5*(1+'Select Headcount Changes'!U10)</f>
        <v>72934.860000000088</v>
      </c>
      <c r="AA5" s="7">
        <f>+'2015Proj'!AA5*'Tuition Calculations'!BZ5*(1+'Select Headcount Changes'!V10)</f>
        <v>72934.860000000088</v>
      </c>
      <c r="AB5" s="7">
        <f>+'2015Proj'!AB5*'Tuition Calculations'!CF5*(1+'Select Headcount Changes'!V10)</f>
        <v>2917.3944000000038</v>
      </c>
      <c r="AC5" s="7">
        <f t="shared" si="7"/>
        <v>116.69577600000015</v>
      </c>
      <c r="AD5" s="7">
        <f>+'2015Proj'!AD5*'Tuition Calculations'!BZ5*(1+'Select Headcount Changes'!V10)</f>
        <v>0</v>
      </c>
      <c r="AE5" s="7">
        <f>+'2015Proj'!AE5*'Tuition Calculations'!CF5*(1+'Select Headcount Changes'!V10)</f>
        <v>0</v>
      </c>
      <c r="AF5" s="7">
        <f>+'2015Proj'!AF5*'Tuition Calculations'!CL5*(1+'Select Headcount Changes'!V10)</f>
        <v>0</v>
      </c>
      <c r="AG5" s="7">
        <f t="shared" si="8"/>
        <v>0</v>
      </c>
      <c r="AH5" s="7">
        <f t="shared" si="9"/>
        <v>3640.9082112000051</v>
      </c>
      <c r="AI5" s="7">
        <f t="shared" si="10"/>
        <v>69177.256012800091</v>
      </c>
      <c r="AJ5" s="5">
        <v>1</v>
      </c>
      <c r="AK5" s="5">
        <v>0</v>
      </c>
      <c r="AL5" s="5">
        <v>0</v>
      </c>
      <c r="AM5" s="5">
        <f t="shared" si="11"/>
        <v>3640.9082112000051</v>
      </c>
      <c r="AN5" s="5">
        <f t="shared" si="12"/>
        <v>0</v>
      </c>
      <c r="AO5" s="5">
        <f t="shared" si="13"/>
        <v>0</v>
      </c>
      <c r="AP5" s="5">
        <f t="shared" si="1"/>
        <v>3640.9082112000051</v>
      </c>
    </row>
    <row r="6" spans="1:42" ht="18" customHeight="1" x14ac:dyDescent="0.25">
      <c r="A6" s="2" t="s">
        <v>9</v>
      </c>
      <c r="B6" s="2" t="s">
        <v>10</v>
      </c>
      <c r="C6" s="2" t="s">
        <v>11</v>
      </c>
      <c r="D6" s="2" t="s">
        <v>11</v>
      </c>
      <c r="E6" s="2" t="s">
        <v>12</v>
      </c>
      <c r="F6" s="2" t="s">
        <v>17</v>
      </c>
      <c r="G6" s="2" t="s">
        <v>18</v>
      </c>
      <c r="H6" s="2" t="s">
        <v>15</v>
      </c>
      <c r="I6" s="2" t="s">
        <v>16</v>
      </c>
      <c r="J6" s="7">
        <f>+'2015Proj'!J6*'Tuition Calculations'!BG6*(1+'Select Headcount Changes'!U11)</f>
        <v>275930.77162328002</v>
      </c>
      <c r="K6" s="7">
        <f>+'2015Proj'!K6*'Tuition Calculations'!BM6*(1+'Select Headcount Changes'!U11)</f>
        <v>95713.809871895472</v>
      </c>
      <c r="L6" s="7">
        <f t="shared" si="2"/>
        <v>3828.5523948758191</v>
      </c>
      <c r="M6" s="7">
        <f>+'2015Proj'!M6*'Tuition Calculations'!BG6*(1+'Select Headcount Changes'!U11)</f>
        <v>22264.259540477651</v>
      </c>
      <c r="N6" s="7">
        <f>+'2015Proj'!N6*'Tuition Calculations'!BM6*(1+'Select Headcount Changes'!U11)</f>
        <v>0</v>
      </c>
      <c r="O6" s="7">
        <f>+'2015Proj'!O6*'Tuition Calculations'!BS6*(1+'Select Headcount Changes'!U11)</f>
        <v>0</v>
      </c>
      <c r="P6" s="7">
        <f t="shared" si="3"/>
        <v>22264.259540477651</v>
      </c>
      <c r="Q6" s="7">
        <f t="shared" si="4"/>
        <v>12491.89798439633</v>
      </c>
      <c r="R6" s="7">
        <f t="shared" si="5"/>
        <v>237346.06170353026</v>
      </c>
      <c r="T6" s="5">
        <v>1</v>
      </c>
      <c r="U6" s="5">
        <v>0</v>
      </c>
      <c r="V6" s="5">
        <v>0</v>
      </c>
      <c r="W6" s="5">
        <f t="shared" si="6"/>
        <v>237346.06170353026</v>
      </c>
      <c r="X6" s="5">
        <f t="shared" si="0"/>
        <v>0</v>
      </c>
      <c r="Y6" s="5">
        <f t="shared" si="0"/>
        <v>0</v>
      </c>
      <c r="Z6" s="7">
        <f>+'2015Proj'!Z6*'Tuition Calculations'!BY6*(1+'Select Headcount Changes'!U11)</f>
        <v>13003.21056274</v>
      </c>
      <c r="AA6" s="7">
        <f>+'2015Proj'!AA6*'Tuition Calculations'!BZ6*(1+'Select Headcount Changes'!V11)</f>
        <v>5036.3151484399996</v>
      </c>
      <c r="AB6" s="7">
        <f>+'2015Proj'!AB6*'Tuition Calculations'!CF6*(1+'Select Headcount Changes'!V11)</f>
        <v>201.4526059376</v>
      </c>
      <c r="AC6" s="7">
        <f t="shared" si="7"/>
        <v>8.0581042375040006</v>
      </c>
      <c r="AD6" s="7">
        <f>+'2015Proj'!AD6*'Tuition Calculations'!BZ6*(1+'Select Headcount Changes'!V11)</f>
        <v>0</v>
      </c>
      <c r="AE6" s="7">
        <f>+'2015Proj'!AE6*'Tuition Calculations'!CF6*(1+'Select Headcount Changes'!V11)</f>
        <v>0</v>
      </c>
      <c r="AF6" s="7">
        <f>+'2015Proj'!AF6*'Tuition Calculations'!CL6*(1+'Select Headcount Changes'!V11)</f>
        <v>1048.3389174815582</v>
      </c>
      <c r="AG6" s="7">
        <f t="shared" si="8"/>
        <v>1048.3389174815582</v>
      </c>
      <c r="AH6" s="7">
        <f t="shared" si="9"/>
        <v>198.99590633604686</v>
      </c>
      <c r="AI6" s="7">
        <f t="shared" si="10"/>
        <v>3780.9222203848899</v>
      </c>
      <c r="AJ6" s="5">
        <v>1</v>
      </c>
      <c r="AK6" s="5">
        <v>0</v>
      </c>
      <c r="AL6" s="5">
        <v>0</v>
      </c>
      <c r="AM6" s="5">
        <f t="shared" si="11"/>
        <v>198.99590633604686</v>
      </c>
      <c r="AN6" s="5">
        <f t="shared" si="12"/>
        <v>0</v>
      </c>
      <c r="AO6" s="5">
        <f t="shared" si="13"/>
        <v>0</v>
      </c>
      <c r="AP6" s="5">
        <f t="shared" si="1"/>
        <v>198.99590633604686</v>
      </c>
    </row>
    <row r="7" spans="1:42" ht="18" customHeight="1" x14ac:dyDescent="0.25">
      <c r="A7" s="2" t="s">
        <v>9</v>
      </c>
      <c r="B7" s="2" t="s">
        <v>10</v>
      </c>
      <c r="C7" s="2" t="s">
        <v>19</v>
      </c>
      <c r="D7" s="2" t="s">
        <v>17</v>
      </c>
      <c r="E7" s="2" t="s">
        <v>20</v>
      </c>
      <c r="F7" s="2" t="s">
        <v>21</v>
      </c>
      <c r="G7" s="2" t="s">
        <v>20</v>
      </c>
      <c r="H7" s="2" t="s">
        <v>13</v>
      </c>
      <c r="I7" s="2" t="s">
        <v>14</v>
      </c>
      <c r="J7" s="7">
        <f>+'2015Proj'!J7*'Tuition Calculations'!BG7*(1+'Select Headcount Changes'!U12)</f>
        <v>13220611.789999999</v>
      </c>
      <c r="K7" s="7">
        <f>+'2015Proj'!K7*'Tuition Calculations'!BM7*(1+'Select Headcount Changes'!U12)</f>
        <v>13220611.789999999</v>
      </c>
      <c r="L7" s="7">
        <f t="shared" si="2"/>
        <v>528824.47159999993</v>
      </c>
      <c r="M7" s="7">
        <f>+'2015Proj'!M7*'Tuition Calculations'!BG7*(1+'Select Headcount Changes'!U12)</f>
        <v>0</v>
      </c>
      <c r="N7" s="7">
        <f>+'2015Proj'!N7*'Tuition Calculations'!BM7*(1+'Select Headcount Changes'!U12)</f>
        <v>4661157.9511735402</v>
      </c>
      <c r="O7" s="7">
        <f>+'2015Proj'!O7*'Tuition Calculations'!BS7*(1+'Select Headcount Changes'!U12)</f>
        <v>0</v>
      </c>
      <c r="P7" s="7">
        <f t="shared" si="3"/>
        <v>4661157.9511735402</v>
      </c>
      <c r="Q7" s="7">
        <f t="shared" si="4"/>
        <v>401531.468361323</v>
      </c>
      <c r="R7" s="7">
        <f t="shared" si="5"/>
        <v>7629097.8988651363</v>
      </c>
      <c r="T7" s="5">
        <v>1</v>
      </c>
      <c r="U7" s="5">
        <v>0</v>
      </c>
      <c r="V7" s="5">
        <v>0</v>
      </c>
      <c r="W7" s="5">
        <f t="shared" si="6"/>
        <v>7629097.8988651363</v>
      </c>
      <c r="X7" s="5">
        <f t="shared" si="0"/>
        <v>0</v>
      </c>
      <c r="Y7" s="5">
        <f t="shared" si="0"/>
        <v>0</v>
      </c>
      <c r="Z7" s="7">
        <f>+'2015Proj'!Z7*'Tuition Calculations'!BY7*(1+'Select Headcount Changes'!U12)</f>
        <v>408646.41000000102</v>
      </c>
      <c r="AA7" s="7">
        <f>+'2015Proj'!AA7*'Tuition Calculations'!BZ7*(1+'Select Headcount Changes'!V12)</f>
        <v>408646.41000000102</v>
      </c>
      <c r="AB7" s="7">
        <f>+'2015Proj'!AB7*'Tuition Calculations'!CF7*(1+'Select Headcount Changes'!V12)</f>
        <v>16345.856400000041</v>
      </c>
      <c r="AC7" s="7">
        <f t="shared" si="7"/>
        <v>653.83425600000169</v>
      </c>
      <c r="AD7" s="7">
        <f>+'2015Proj'!AD7*'Tuition Calculations'!BZ7*(1+'Select Headcount Changes'!V12)</f>
        <v>464.22204213938403</v>
      </c>
      <c r="AE7" s="7">
        <f>+'2015Proj'!AE7*'Tuition Calculations'!CF7*(1+'Select Headcount Changes'!V12)</f>
        <v>0</v>
      </c>
      <c r="AF7" s="7">
        <f>+'2015Proj'!AF7*'Tuition Calculations'!CL7*(1+'Select Headcount Changes'!V12)</f>
        <v>0</v>
      </c>
      <c r="AG7" s="7">
        <f t="shared" si="8"/>
        <v>464.22204213938403</v>
      </c>
      <c r="AH7" s="7">
        <f t="shared" si="9"/>
        <v>20376.417685093082</v>
      </c>
      <c r="AI7" s="7">
        <f t="shared" si="10"/>
        <v>387151.93601676857</v>
      </c>
      <c r="AJ7" s="5">
        <v>1</v>
      </c>
      <c r="AK7" s="5">
        <v>0</v>
      </c>
      <c r="AL7" s="5">
        <v>0</v>
      </c>
      <c r="AM7" s="5">
        <f t="shared" si="11"/>
        <v>20376.417685093082</v>
      </c>
      <c r="AN7" s="5">
        <f t="shared" si="12"/>
        <v>0</v>
      </c>
      <c r="AO7" s="5">
        <f t="shared" si="13"/>
        <v>0</v>
      </c>
      <c r="AP7" s="5">
        <f t="shared" si="1"/>
        <v>20376.417685093082</v>
      </c>
    </row>
    <row r="8" spans="1:42" ht="18" customHeight="1" x14ac:dyDescent="0.25">
      <c r="A8" s="2" t="s">
        <v>9</v>
      </c>
      <c r="B8" s="2" t="s">
        <v>10</v>
      </c>
      <c r="C8" s="2" t="s">
        <v>19</v>
      </c>
      <c r="D8" s="2" t="s">
        <v>17</v>
      </c>
      <c r="E8" s="2" t="s">
        <v>20</v>
      </c>
      <c r="F8" s="2" t="s">
        <v>21</v>
      </c>
      <c r="G8" s="2" t="s">
        <v>20</v>
      </c>
      <c r="H8" s="2" t="s">
        <v>15</v>
      </c>
      <c r="I8" s="2" t="s">
        <v>16</v>
      </c>
      <c r="J8" s="7">
        <f>+'2015Proj'!J8*'Tuition Calculations'!BG8*(1+'Select Headcount Changes'!U13)</f>
        <v>48535890.0900001</v>
      </c>
      <c r="K8" s="7">
        <f>+'2015Proj'!K8*'Tuition Calculations'!BM8*(1+'Select Headcount Changes'!U13)</f>
        <v>27221627.9300001</v>
      </c>
      <c r="L8" s="7">
        <f t="shared" si="2"/>
        <v>1088865.1172000039</v>
      </c>
      <c r="M8" s="7">
        <f>+'2015Proj'!M8*'Tuition Calculations'!BG8*(1+'Select Headcount Changes'!U13)</f>
        <v>627065.72795665893</v>
      </c>
      <c r="N8" s="7">
        <f>+'2015Proj'!N8*'Tuition Calculations'!BM8*(1+'Select Headcount Changes'!U13)</f>
        <v>12991806.501317801</v>
      </c>
      <c r="O8" s="7">
        <f>+'2015Proj'!O8*'Tuition Calculations'!BS8*(1+'Select Headcount Changes'!U13)</f>
        <v>19409098.9562448</v>
      </c>
      <c r="P8" s="7">
        <f t="shared" si="3"/>
        <v>33027971.185519259</v>
      </c>
      <c r="Q8" s="7">
        <f t="shared" si="4"/>
        <v>720952.68936404202</v>
      </c>
      <c r="R8" s="7">
        <f t="shared" si="5"/>
        <v>13698101.097916797</v>
      </c>
      <c r="T8" s="5">
        <v>1</v>
      </c>
      <c r="U8" s="5">
        <v>0</v>
      </c>
      <c r="V8" s="5">
        <v>0</v>
      </c>
      <c r="W8" s="5">
        <f t="shared" si="6"/>
        <v>13698101.097916797</v>
      </c>
      <c r="X8" s="5">
        <f t="shared" si="0"/>
        <v>0</v>
      </c>
      <c r="Y8" s="5">
        <f t="shared" si="0"/>
        <v>0</v>
      </c>
      <c r="Z8" s="7">
        <f>+'2015Proj'!Z8*'Tuition Calculations'!BY8*(1+'Select Headcount Changes'!U13)</f>
        <v>1759852.85</v>
      </c>
      <c r="AA8" s="7">
        <f>+'2015Proj'!AA8*'Tuition Calculations'!BZ8*(1+'Select Headcount Changes'!V13)</f>
        <v>841193.36999999802</v>
      </c>
      <c r="AB8" s="7">
        <f>+'2015Proj'!AB8*'Tuition Calculations'!CF8*(1+'Select Headcount Changes'!V13)</f>
        <v>33647.734799999926</v>
      </c>
      <c r="AC8" s="7">
        <f t="shared" si="7"/>
        <v>1345.9093919999971</v>
      </c>
      <c r="AD8" s="7">
        <f>+'2015Proj'!AD8*'Tuition Calculations'!BZ8*(1+'Select Headcount Changes'!V13)</f>
        <v>40.186385737439203</v>
      </c>
      <c r="AE8" s="7">
        <f>+'2015Proj'!AE8*'Tuition Calculations'!CF8*(1+'Select Headcount Changes'!V13)</f>
        <v>836626.79528991901</v>
      </c>
      <c r="AF8" s="7">
        <f>+'2015Proj'!AF8*'Tuition Calculations'!CL8*(1+'Select Headcount Changes'!V13)</f>
        <v>859412.13780880603</v>
      </c>
      <c r="AG8" s="7">
        <f t="shared" si="8"/>
        <v>1696079.1194844623</v>
      </c>
      <c r="AH8" s="7">
        <f t="shared" si="9"/>
        <v>-42811.582943823218</v>
      </c>
      <c r="AI8" s="7">
        <f t="shared" si="10"/>
        <v>-813420.07593264105</v>
      </c>
      <c r="AJ8" s="5">
        <v>1</v>
      </c>
      <c r="AK8" s="5">
        <v>0</v>
      </c>
      <c r="AL8" s="5">
        <v>0</v>
      </c>
      <c r="AM8" s="5">
        <f t="shared" si="11"/>
        <v>-42811.582943823218</v>
      </c>
      <c r="AN8" s="5">
        <f t="shared" si="12"/>
        <v>0</v>
      </c>
      <c r="AO8" s="5">
        <f t="shared" si="13"/>
        <v>0</v>
      </c>
      <c r="AP8" s="5">
        <f t="shared" si="1"/>
        <v>-42811.582943823218</v>
      </c>
    </row>
    <row r="9" spans="1:42" ht="18" customHeight="1" x14ac:dyDescent="0.25">
      <c r="A9" s="2" t="s">
        <v>9</v>
      </c>
      <c r="B9" s="2" t="s">
        <v>10</v>
      </c>
      <c r="C9" s="2" t="s">
        <v>22</v>
      </c>
      <c r="D9" s="2" t="s">
        <v>19</v>
      </c>
      <c r="E9" s="2" t="s">
        <v>23</v>
      </c>
      <c r="F9" s="2" t="s">
        <v>22</v>
      </c>
      <c r="G9" s="2" t="s">
        <v>23</v>
      </c>
      <c r="H9" s="2" t="s">
        <v>13</v>
      </c>
      <c r="I9" s="2" t="s">
        <v>14</v>
      </c>
      <c r="J9" s="7">
        <f>+'2015Proj'!J9*'Tuition Calculations'!BG9*(1+'Select Headcount Changes'!U14)</f>
        <v>1235315.31</v>
      </c>
      <c r="K9" s="7">
        <f>+'2015Proj'!K9*'Tuition Calculations'!BM9*(1+'Select Headcount Changes'!U14)</f>
        <v>1235315.31</v>
      </c>
      <c r="L9" s="7">
        <f t="shared" si="2"/>
        <v>49412.612400000005</v>
      </c>
      <c r="M9" s="7">
        <f>+'2015Proj'!M9*'Tuition Calculations'!BG9*(1+'Select Headcount Changes'!U14)</f>
        <v>0</v>
      </c>
      <c r="N9" s="7">
        <f>+'2015Proj'!N9*'Tuition Calculations'!BM9*(1+'Select Headcount Changes'!U14)</f>
        <v>65589.492951819906</v>
      </c>
      <c r="O9" s="7">
        <f>+'2015Proj'!O9*'Tuition Calculations'!BS9*(1+'Select Headcount Changes'!U14)</f>
        <v>0</v>
      </c>
      <c r="P9" s="7">
        <f t="shared" si="3"/>
        <v>65589.492951819906</v>
      </c>
      <c r="Q9" s="7">
        <f t="shared" si="4"/>
        <v>56015.660232409013</v>
      </c>
      <c r="R9" s="7">
        <f t="shared" si="5"/>
        <v>1064297.5444157713</v>
      </c>
      <c r="T9" s="5">
        <v>1</v>
      </c>
      <c r="U9" s="5">
        <v>0</v>
      </c>
      <c r="V9" s="5">
        <v>0</v>
      </c>
      <c r="W9" s="5">
        <f t="shared" si="6"/>
        <v>1064297.5444157713</v>
      </c>
      <c r="X9" s="5">
        <f t="shared" si="0"/>
        <v>0</v>
      </c>
      <c r="Y9" s="5">
        <f t="shared" si="0"/>
        <v>0</v>
      </c>
      <c r="Z9" s="7">
        <f>+'2015Proj'!Z9*'Tuition Calculations'!BY9*(1+'Select Headcount Changes'!U14)</f>
        <v>38174.800000000003</v>
      </c>
      <c r="AA9" s="7">
        <f>+'2015Proj'!AA9*'Tuition Calculations'!BZ9*(1+'Select Headcount Changes'!V14)</f>
        <v>38174.800000000003</v>
      </c>
      <c r="AB9" s="7">
        <f>+'2015Proj'!AB9*'Tuition Calculations'!CF9*(1+'Select Headcount Changes'!V14)</f>
        <v>1526.992</v>
      </c>
      <c r="AC9" s="7">
        <f t="shared" si="7"/>
        <v>61.079679999999996</v>
      </c>
      <c r="AD9" s="7">
        <f>+'2015Proj'!AD9*'Tuition Calculations'!BZ9*(1+'Select Headcount Changes'!V14)</f>
        <v>0</v>
      </c>
      <c r="AE9" s="7">
        <f>+'2015Proj'!AE9*'Tuition Calculations'!CF9*(1+'Select Headcount Changes'!V14)</f>
        <v>0</v>
      </c>
      <c r="AF9" s="7">
        <f>+'2015Proj'!AF9*'Tuition Calculations'!CL9*(1+'Select Headcount Changes'!V14)</f>
        <v>0</v>
      </c>
      <c r="AG9" s="7">
        <f t="shared" si="8"/>
        <v>0</v>
      </c>
      <c r="AH9" s="7">
        <f t="shared" si="9"/>
        <v>1905.6860160000001</v>
      </c>
      <c r="AI9" s="7">
        <f t="shared" si="10"/>
        <v>36208.034304000001</v>
      </c>
      <c r="AJ9" s="5">
        <v>1</v>
      </c>
      <c r="AK9" s="5">
        <v>0</v>
      </c>
      <c r="AL9" s="5">
        <v>0</v>
      </c>
      <c r="AM9" s="5">
        <f t="shared" si="11"/>
        <v>1905.6860160000001</v>
      </c>
      <c r="AN9" s="5">
        <f t="shared" si="12"/>
        <v>0</v>
      </c>
      <c r="AO9" s="5">
        <f t="shared" si="13"/>
        <v>0</v>
      </c>
      <c r="AP9" s="5">
        <f t="shared" si="1"/>
        <v>1905.6860160000001</v>
      </c>
    </row>
    <row r="10" spans="1:42" ht="18" customHeight="1" x14ac:dyDescent="0.25">
      <c r="A10" s="2" t="s">
        <v>9</v>
      </c>
      <c r="B10" s="2" t="s">
        <v>10</v>
      </c>
      <c r="C10" s="2" t="s">
        <v>22</v>
      </c>
      <c r="D10" s="2" t="s">
        <v>19</v>
      </c>
      <c r="E10" s="2" t="s">
        <v>23</v>
      </c>
      <c r="F10" s="2" t="s">
        <v>22</v>
      </c>
      <c r="G10" s="2" t="s">
        <v>23</v>
      </c>
      <c r="H10" s="2" t="s">
        <v>15</v>
      </c>
      <c r="I10" s="2" t="s">
        <v>16</v>
      </c>
      <c r="J10" s="7">
        <f>+'2015Proj'!J10*'Tuition Calculations'!BG10*(1+'Select Headcount Changes'!U15)</f>
        <v>1217792</v>
      </c>
      <c r="K10" s="7">
        <f>+'2015Proj'!K10*'Tuition Calculations'!BM10*(1+'Select Headcount Changes'!U15)</f>
        <v>685712</v>
      </c>
      <c r="L10" s="7">
        <f t="shared" si="2"/>
        <v>27428.48</v>
      </c>
      <c r="M10" s="7">
        <f>+'2015Proj'!M10*'Tuition Calculations'!BG10*(1+'Select Headcount Changes'!U15)</f>
        <v>27218.8208005169</v>
      </c>
      <c r="N10" s="7">
        <f>+'2015Proj'!N10*'Tuition Calculations'!BM10*(1+'Select Headcount Changes'!U15)</f>
        <v>123637.71865649</v>
      </c>
      <c r="O10" s="7">
        <f>+'2015Proj'!O10*'Tuition Calculations'!BS10*(1+'Select Headcount Changes'!U15)</f>
        <v>234742</v>
      </c>
      <c r="P10" s="7">
        <f t="shared" si="3"/>
        <v>385598.5394570069</v>
      </c>
      <c r="Q10" s="7">
        <f t="shared" si="4"/>
        <v>40238.249027149664</v>
      </c>
      <c r="R10" s="7">
        <f t="shared" si="5"/>
        <v>764526.73151584354</v>
      </c>
      <c r="T10" s="5">
        <v>1</v>
      </c>
      <c r="U10" s="5">
        <v>0</v>
      </c>
      <c r="V10" s="5">
        <v>0</v>
      </c>
      <c r="W10" s="5">
        <f t="shared" si="6"/>
        <v>764526.73151584354</v>
      </c>
      <c r="X10" s="5">
        <f t="shared" si="0"/>
        <v>0</v>
      </c>
      <c r="Y10" s="5">
        <f t="shared" si="0"/>
        <v>0</v>
      </c>
      <c r="Z10" s="7">
        <f>+'2015Proj'!Z10*'Tuition Calculations'!BY10*(1+'Select Headcount Changes'!U15)</f>
        <v>44156</v>
      </c>
      <c r="AA10" s="7">
        <f>+'2015Proj'!AA10*'Tuition Calculations'!BZ10*(1+'Select Headcount Changes'!V15)</f>
        <v>21216</v>
      </c>
      <c r="AB10" s="7">
        <f>+'2015Proj'!AB10*'Tuition Calculations'!CF10*(1+'Select Headcount Changes'!V15)</f>
        <v>848.64</v>
      </c>
      <c r="AC10" s="7">
        <f t="shared" si="7"/>
        <v>33.945599999999999</v>
      </c>
      <c r="AD10" s="7">
        <f>+'2015Proj'!AD10*'Tuition Calculations'!BZ10*(1+'Select Headcount Changes'!V15)</f>
        <v>0</v>
      </c>
      <c r="AE10" s="7">
        <f>+'2015Proj'!AE10*'Tuition Calculations'!CF10*(1+'Select Headcount Changes'!V15)</f>
        <v>10121</v>
      </c>
      <c r="AF10" s="7">
        <f>+'2015Proj'!AF10*'Tuition Calculations'!CL10*(1+'Select Headcount Changes'!V15)</f>
        <v>11107.9013670165</v>
      </c>
      <c r="AG10" s="7">
        <f t="shared" si="8"/>
        <v>21228.9013670165</v>
      </c>
      <c r="AH10" s="7">
        <f t="shared" si="9"/>
        <v>-2.3423483508249774</v>
      </c>
      <c r="AI10" s="7">
        <f t="shared" si="10"/>
        <v>-44.50461866567457</v>
      </c>
      <c r="AJ10" s="5">
        <v>1</v>
      </c>
      <c r="AK10" s="5">
        <v>0</v>
      </c>
      <c r="AL10" s="5">
        <v>0</v>
      </c>
      <c r="AM10" s="5">
        <f t="shared" si="11"/>
        <v>-2.3423483508249774</v>
      </c>
      <c r="AN10" s="5">
        <f t="shared" si="12"/>
        <v>0</v>
      </c>
      <c r="AO10" s="5">
        <f t="shared" si="13"/>
        <v>0</v>
      </c>
      <c r="AP10" s="5">
        <f t="shared" si="1"/>
        <v>-2.3423483508249774</v>
      </c>
    </row>
    <row r="11" spans="1:42" ht="18" customHeight="1" x14ac:dyDescent="0.25">
      <c r="A11" s="2" t="s">
        <v>9</v>
      </c>
      <c r="B11" s="2" t="s">
        <v>10</v>
      </c>
      <c r="C11" s="2" t="s">
        <v>24</v>
      </c>
      <c r="D11" s="2" t="s">
        <v>21</v>
      </c>
      <c r="E11" s="2" t="s">
        <v>25</v>
      </c>
      <c r="F11" s="2" t="s">
        <v>19</v>
      </c>
      <c r="G11" s="2" t="s">
        <v>26</v>
      </c>
      <c r="H11" s="2" t="s">
        <v>13</v>
      </c>
      <c r="I11" s="2" t="s">
        <v>14</v>
      </c>
      <c r="J11" s="7">
        <f>+'2015Proj'!J11*'Tuition Calculations'!BG11*(1+'Select Headcount Changes'!U16)</f>
        <v>84715.02</v>
      </c>
      <c r="K11" s="7">
        <f>+'2015Proj'!K11*'Tuition Calculations'!BM11*(1+'Select Headcount Changes'!U16)</f>
        <v>84715.02</v>
      </c>
      <c r="L11" s="7">
        <f t="shared" si="2"/>
        <v>3388.6008000000002</v>
      </c>
      <c r="M11" s="7">
        <f>+'2015Proj'!M11*'Tuition Calculations'!BG11*(1+'Select Headcount Changes'!U16)</f>
        <v>0</v>
      </c>
      <c r="N11" s="7">
        <f>+'2015Proj'!N11*'Tuition Calculations'!BM11*(1+'Select Headcount Changes'!U16)</f>
        <v>0</v>
      </c>
      <c r="O11" s="7">
        <f>+'2015Proj'!O11*'Tuition Calculations'!BS11*(1+'Select Headcount Changes'!U16)</f>
        <v>0</v>
      </c>
      <c r="P11" s="7">
        <f t="shared" si="3"/>
        <v>0</v>
      </c>
      <c r="Q11" s="7">
        <f t="shared" si="4"/>
        <v>4066.3209600000005</v>
      </c>
      <c r="R11" s="7">
        <f t="shared" si="5"/>
        <v>77260.098240000007</v>
      </c>
      <c r="T11" s="5">
        <v>1</v>
      </c>
      <c r="U11" s="5">
        <v>0</v>
      </c>
      <c r="V11" s="5">
        <v>0</v>
      </c>
      <c r="W11" s="5">
        <f t="shared" si="6"/>
        <v>77260.098240000007</v>
      </c>
      <c r="X11" s="5">
        <f t="shared" si="0"/>
        <v>0</v>
      </c>
      <c r="Y11" s="5">
        <f t="shared" si="0"/>
        <v>0</v>
      </c>
      <c r="Z11" s="7">
        <f>+'2015Proj'!Z11*'Tuition Calculations'!BY11*(1+'Select Headcount Changes'!U16)</f>
        <v>2614</v>
      </c>
      <c r="AA11" s="7">
        <f>+'2015Proj'!AA11*'Tuition Calculations'!BZ11*(1+'Select Headcount Changes'!V16)</f>
        <v>2614</v>
      </c>
      <c r="AB11" s="7">
        <f>+'2015Proj'!AB11*'Tuition Calculations'!CF11*(1+'Select Headcount Changes'!V16)</f>
        <v>104.56</v>
      </c>
      <c r="AC11" s="7">
        <f t="shared" si="7"/>
        <v>4.1824000000000003</v>
      </c>
      <c r="AD11" s="7">
        <f>+'2015Proj'!AD11*'Tuition Calculations'!BZ11*(1+'Select Headcount Changes'!V16)</f>
        <v>0</v>
      </c>
      <c r="AE11" s="7">
        <f>+'2015Proj'!AE11*'Tuition Calculations'!CF11*(1+'Select Headcount Changes'!V16)</f>
        <v>0</v>
      </c>
      <c r="AF11" s="7">
        <f>+'2015Proj'!AF11*'Tuition Calculations'!CL11*(1+'Select Headcount Changes'!V16)</f>
        <v>0</v>
      </c>
      <c r="AG11" s="7">
        <f t="shared" si="8"/>
        <v>0</v>
      </c>
      <c r="AH11" s="7">
        <f t="shared" si="9"/>
        <v>130.49088</v>
      </c>
      <c r="AI11" s="7">
        <f t="shared" si="10"/>
        <v>2479.32672</v>
      </c>
      <c r="AJ11" s="5">
        <v>1</v>
      </c>
      <c r="AK11" s="5">
        <v>0</v>
      </c>
      <c r="AL11" s="5">
        <v>0</v>
      </c>
      <c r="AM11" s="5">
        <f t="shared" si="11"/>
        <v>130.49088</v>
      </c>
      <c r="AN11" s="5">
        <f t="shared" si="12"/>
        <v>0</v>
      </c>
      <c r="AO11" s="5">
        <f t="shared" si="13"/>
        <v>0</v>
      </c>
      <c r="AP11" s="5">
        <f t="shared" si="1"/>
        <v>130.49088</v>
      </c>
    </row>
    <row r="12" spans="1:42" ht="18" customHeight="1" x14ac:dyDescent="0.25">
      <c r="A12" s="2" t="s">
        <v>9</v>
      </c>
      <c r="B12" s="2" t="s">
        <v>10</v>
      </c>
      <c r="C12" s="2" t="s">
        <v>24</v>
      </c>
      <c r="D12" s="2" t="s">
        <v>21</v>
      </c>
      <c r="E12" s="2" t="s">
        <v>25</v>
      </c>
      <c r="F12" s="2" t="s">
        <v>19</v>
      </c>
      <c r="G12" s="2" t="s">
        <v>26</v>
      </c>
      <c r="H12" s="2" t="s">
        <v>15</v>
      </c>
      <c r="I12" s="2" t="s">
        <v>16</v>
      </c>
      <c r="J12" s="7">
        <f>+'2015Proj'!J12*'Tuition Calculations'!BG12*(1+'Select Headcount Changes'!U17)</f>
        <v>60082.21</v>
      </c>
      <c r="K12" s="7">
        <f>+'2015Proj'!K12*'Tuition Calculations'!BM12*(1+'Select Headcount Changes'!U17)</f>
        <v>33889.040000000001</v>
      </c>
      <c r="L12" s="7">
        <f t="shared" si="2"/>
        <v>1355.5616</v>
      </c>
      <c r="M12" s="7">
        <f>+'2015Proj'!M12*'Tuition Calculations'!BG12*(1+'Select Headcount Changes'!U17)</f>
        <v>0</v>
      </c>
      <c r="N12" s="7">
        <f>+'2015Proj'!N12*'Tuition Calculations'!BM12*(1+'Select Headcount Changes'!U17)</f>
        <v>0</v>
      </c>
      <c r="O12" s="7">
        <f>+'2015Proj'!O12*'Tuition Calculations'!BS12*(1+'Select Headcount Changes'!U17)</f>
        <v>0</v>
      </c>
      <c r="P12" s="7">
        <f t="shared" si="3"/>
        <v>0</v>
      </c>
      <c r="Q12" s="7">
        <f t="shared" si="4"/>
        <v>2936.3324200000002</v>
      </c>
      <c r="R12" s="7">
        <f t="shared" si="5"/>
        <v>55790.315979999999</v>
      </c>
      <c r="T12" s="5">
        <v>1</v>
      </c>
      <c r="U12" s="5">
        <v>0</v>
      </c>
      <c r="V12" s="5">
        <v>0</v>
      </c>
      <c r="W12" s="5">
        <f t="shared" si="6"/>
        <v>55790.315979999999</v>
      </c>
      <c r="X12" s="5">
        <f t="shared" si="0"/>
        <v>0</v>
      </c>
      <c r="Y12" s="5">
        <f t="shared" si="0"/>
        <v>0</v>
      </c>
      <c r="Z12" s="7">
        <f>+'2015Proj'!Z12*'Tuition Calculations'!BY12*(1+'Select Headcount Changes'!U17)</f>
        <v>2180.7600000000002</v>
      </c>
      <c r="AA12" s="7">
        <f>+'2015Proj'!AA12*'Tuition Calculations'!BZ12*(1+'Select Headcount Changes'!V17)</f>
        <v>1049.8900000000001</v>
      </c>
      <c r="AB12" s="7">
        <f>+'2015Proj'!AB12*'Tuition Calculations'!CF12*(1+'Select Headcount Changes'!V17)</f>
        <v>41.995600000000003</v>
      </c>
      <c r="AC12" s="7">
        <f t="shared" si="7"/>
        <v>1.6798240000000002</v>
      </c>
      <c r="AD12" s="7">
        <f>+'2015Proj'!AD12*'Tuition Calculations'!BZ12*(1+'Select Headcount Changes'!V17)</f>
        <v>0</v>
      </c>
      <c r="AE12" s="7">
        <f>+'2015Proj'!AE12*'Tuition Calculations'!CF12*(1+'Select Headcount Changes'!V17)</f>
        <v>0</v>
      </c>
      <c r="AF12" s="7">
        <f>+'2015Proj'!AF12*'Tuition Calculations'!CL12*(1+'Select Headcount Changes'!V17)</f>
        <v>0</v>
      </c>
      <c r="AG12" s="7">
        <f t="shared" si="8"/>
        <v>0</v>
      </c>
      <c r="AH12" s="7">
        <f t="shared" si="9"/>
        <v>52.410508800000002</v>
      </c>
      <c r="AI12" s="7">
        <f t="shared" si="10"/>
        <v>995.79966720000004</v>
      </c>
      <c r="AJ12" s="5">
        <v>1</v>
      </c>
      <c r="AK12" s="5">
        <v>0</v>
      </c>
      <c r="AL12" s="5">
        <v>0</v>
      </c>
      <c r="AM12" s="5">
        <f t="shared" si="11"/>
        <v>52.410508800000002</v>
      </c>
      <c r="AN12" s="5">
        <f t="shared" si="12"/>
        <v>0</v>
      </c>
      <c r="AO12" s="5">
        <f t="shared" si="13"/>
        <v>0</v>
      </c>
      <c r="AP12" s="5">
        <f t="shared" si="1"/>
        <v>52.410508800000002</v>
      </c>
    </row>
    <row r="13" spans="1:42" ht="18" customHeight="1" x14ac:dyDescent="0.25">
      <c r="A13" s="2" t="s">
        <v>9</v>
      </c>
      <c r="B13" s="2" t="s">
        <v>10</v>
      </c>
      <c r="C13" s="2" t="s">
        <v>24</v>
      </c>
      <c r="D13" s="2" t="s">
        <v>21</v>
      </c>
      <c r="E13" s="2" t="s">
        <v>25</v>
      </c>
      <c r="F13" s="2" t="s">
        <v>27</v>
      </c>
      <c r="G13" s="2" t="s">
        <v>25</v>
      </c>
      <c r="H13" s="2" t="s">
        <v>13</v>
      </c>
      <c r="I13" s="2" t="s">
        <v>14</v>
      </c>
      <c r="J13" s="7">
        <f>+'2015Proj'!J13*'Tuition Calculations'!BG13*(1+'Select Headcount Changes'!U18)</f>
        <v>3966312.1999999899</v>
      </c>
      <c r="K13" s="7">
        <f>+'2015Proj'!K13*'Tuition Calculations'!BM13*(1+'Select Headcount Changes'!U18)</f>
        <v>3966312.1999999899</v>
      </c>
      <c r="L13" s="7">
        <f t="shared" si="2"/>
        <v>158652.4879999996</v>
      </c>
      <c r="M13" s="7">
        <f>+'2015Proj'!M13*'Tuition Calculations'!BG13*(1+'Select Headcount Changes'!U18)</f>
        <v>0</v>
      </c>
      <c r="N13" s="7">
        <f>+'2015Proj'!N13*'Tuition Calculations'!BM13*(1+'Select Headcount Changes'!U18)</f>
        <v>752248.19518054009</v>
      </c>
      <c r="O13" s="7">
        <f>+'2015Proj'!O13*'Tuition Calculations'!BS13*(1+'Select Headcount Changes'!U18)</f>
        <v>0</v>
      </c>
      <c r="P13" s="7">
        <f t="shared" si="3"/>
        <v>752248.19518054009</v>
      </c>
      <c r="Q13" s="7">
        <f t="shared" si="4"/>
        <v>152770.57584097254</v>
      </c>
      <c r="R13" s="7">
        <f t="shared" si="5"/>
        <v>2902640.9409784782</v>
      </c>
      <c r="T13" s="5">
        <v>1</v>
      </c>
      <c r="U13" s="5">
        <v>0</v>
      </c>
      <c r="V13" s="5">
        <v>0</v>
      </c>
      <c r="W13" s="5">
        <f t="shared" si="6"/>
        <v>2902640.9409784782</v>
      </c>
      <c r="X13" s="5">
        <f t="shared" si="0"/>
        <v>0</v>
      </c>
      <c r="Y13" s="5">
        <f t="shared" si="0"/>
        <v>0</v>
      </c>
      <c r="Z13" s="7">
        <f>+'2015Proj'!Z13*'Tuition Calculations'!BY13*(1+'Select Headcount Changes'!U18)</f>
        <v>122504.16</v>
      </c>
      <c r="AA13" s="7">
        <f>+'2015Proj'!AA13*'Tuition Calculations'!BZ13*(1+'Select Headcount Changes'!V18)</f>
        <v>122504.16</v>
      </c>
      <c r="AB13" s="7">
        <f>+'2015Proj'!AB13*'Tuition Calculations'!CF13*(1+'Select Headcount Changes'!V18)</f>
        <v>4900.1664000000001</v>
      </c>
      <c r="AC13" s="7">
        <f t="shared" si="7"/>
        <v>196.00665600000002</v>
      </c>
      <c r="AD13" s="7">
        <f>+'2015Proj'!AD13*'Tuition Calculations'!BZ13*(1+'Select Headcount Changes'!V18)</f>
        <v>486.23340429649699</v>
      </c>
      <c r="AE13" s="7">
        <f>+'2015Proj'!AE13*'Tuition Calculations'!CF13*(1+'Select Headcount Changes'!V18)</f>
        <v>0</v>
      </c>
      <c r="AF13" s="7">
        <f>+'2015Proj'!AF13*'Tuition Calculations'!CL13*(1+'Select Headcount Changes'!V18)</f>
        <v>0</v>
      </c>
      <c r="AG13" s="7">
        <f t="shared" si="8"/>
        <v>486.23340429649699</v>
      </c>
      <c r="AH13" s="7">
        <f t="shared" si="9"/>
        <v>6091.0959969851756</v>
      </c>
      <c r="AI13" s="7">
        <f t="shared" si="10"/>
        <v>115730.82394271833</v>
      </c>
      <c r="AJ13" s="5">
        <v>1</v>
      </c>
      <c r="AK13" s="5">
        <v>0</v>
      </c>
      <c r="AL13" s="5">
        <v>0</v>
      </c>
      <c r="AM13" s="5">
        <f t="shared" si="11"/>
        <v>6091.0959969851756</v>
      </c>
      <c r="AN13" s="5">
        <f t="shared" si="12"/>
        <v>0</v>
      </c>
      <c r="AO13" s="5">
        <f t="shared" si="13"/>
        <v>0</v>
      </c>
      <c r="AP13" s="5">
        <f t="shared" si="1"/>
        <v>6091.0959969851756</v>
      </c>
    </row>
    <row r="14" spans="1:42" ht="18" customHeight="1" x14ac:dyDescent="0.25">
      <c r="A14" s="2" t="s">
        <v>9</v>
      </c>
      <c r="B14" s="2" t="s">
        <v>10</v>
      </c>
      <c r="C14" s="2" t="s">
        <v>24</v>
      </c>
      <c r="D14" s="2" t="s">
        <v>21</v>
      </c>
      <c r="E14" s="2" t="s">
        <v>25</v>
      </c>
      <c r="F14" s="2" t="s">
        <v>27</v>
      </c>
      <c r="G14" s="2" t="s">
        <v>25</v>
      </c>
      <c r="H14" s="2" t="s">
        <v>15</v>
      </c>
      <c r="I14" s="2" t="s">
        <v>16</v>
      </c>
      <c r="J14" s="7">
        <f>+'2015Proj'!J14*'Tuition Calculations'!BG14*(1+'Select Headcount Changes'!U19)</f>
        <v>19765986.34</v>
      </c>
      <c r="K14" s="7">
        <f>+'2015Proj'!K14*'Tuition Calculations'!BM14*(1+'Select Headcount Changes'!U19)</f>
        <v>11148868.369999999</v>
      </c>
      <c r="L14" s="7">
        <f t="shared" si="2"/>
        <v>445954.73479999998</v>
      </c>
      <c r="M14" s="7">
        <f>+'2015Proj'!M14*'Tuition Calculations'!BG14*(1+'Select Headcount Changes'!U19)</f>
        <v>299057.17516276595</v>
      </c>
      <c r="N14" s="7">
        <f>+'2015Proj'!N14*'Tuition Calculations'!BM14*(1+'Select Headcount Changes'!U19)</f>
        <v>2446284.95211122</v>
      </c>
      <c r="O14" s="7">
        <f>+'2015Proj'!O14*'Tuition Calculations'!BS14*(1+'Select Headcount Changes'!U19)</f>
        <v>7567706.1291576996</v>
      </c>
      <c r="P14" s="7">
        <f t="shared" si="3"/>
        <v>10313048.256431686</v>
      </c>
      <c r="Q14" s="7">
        <f t="shared" si="4"/>
        <v>450349.16743841575</v>
      </c>
      <c r="R14" s="7">
        <f t="shared" si="5"/>
        <v>8556634.1813298985</v>
      </c>
      <c r="T14" s="5">
        <v>1</v>
      </c>
      <c r="U14" s="5">
        <v>0</v>
      </c>
      <c r="V14" s="5">
        <v>0</v>
      </c>
      <c r="W14" s="5">
        <f t="shared" si="6"/>
        <v>8556634.1813298985</v>
      </c>
      <c r="X14" s="5">
        <f t="shared" si="0"/>
        <v>0</v>
      </c>
      <c r="Y14" s="5">
        <f t="shared" si="0"/>
        <v>0</v>
      </c>
      <c r="Z14" s="7">
        <f>+'2015Proj'!Z14*'Tuition Calculations'!BY14*(1+'Select Headcount Changes'!U19)</f>
        <v>716900.61</v>
      </c>
      <c r="AA14" s="7">
        <f>+'2015Proj'!AA14*'Tuition Calculations'!BZ14*(1+'Select Headcount Changes'!V19)</f>
        <v>344421.55999999901</v>
      </c>
      <c r="AB14" s="7">
        <f>+'2015Proj'!AB14*'Tuition Calculations'!CF14*(1+'Select Headcount Changes'!V19)</f>
        <v>13776.86239999996</v>
      </c>
      <c r="AC14" s="7">
        <f t="shared" si="7"/>
        <v>551.07449599999836</v>
      </c>
      <c r="AD14" s="7">
        <f>+'2015Proj'!AD14*'Tuition Calculations'!BZ14*(1+'Select Headcount Changes'!V19)</f>
        <v>0</v>
      </c>
      <c r="AE14" s="7">
        <f>+'2015Proj'!AE14*'Tuition Calculations'!CF14*(1+'Select Headcount Changes'!V19)</f>
        <v>327136.185901305</v>
      </c>
      <c r="AF14" s="7">
        <f>+'2015Proj'!AF14*'Tuition Calculations'!CL14*(1+'Select Headcount Changes'!V19)</f>
        <v>337982.90400632797</v>
      </c>
      <c r="AG14" s="7">
        <f t="shared" si="8"/>
        <v>665119.08990763291</v>
      </c>
      <c r="AH14" s="7">
        <f t="shared" si="9"/>
        <v>-16062.430220181697</v>
      </c>
      <c r="AI14" s="7">
        <f t="shared" si="10"/>
        <v>-305186.17418345221</v>
      </c>
      <c r="AJ14" s="5">
        <v>1</v>
      </c>
      <c r="AK14" s="5">
        <v>0</v>
      </c>
      <c r="AL14" s="5">
        <v>0</v>
      </c>
      <c r="AM14" s="5">
        <f t="shared" si="11"/>
        <v>-16062.430220181697</v>
      </c>
      <c r="AN14" s="5">
        <f t="shared" si="12"/>
        <v>0</v>
      </c>
      <c r="AO14" s="5">
        <f t="shared" si="13"/>
        <v>0</v>
      </c>
      <c r="AP14" s="5">
        <f t="shared" si="1"/>
        <v>-16062.430220181697</v>
      </c>
    </row>
    <row r="15" spans="1:42" ht="18" customHeight="1" x14ac:dyDescent="0.25">
      <c r="A15" s="2" t="s">
        <v>9</v>
      </c>
      <c r="B15" s="2" t="s">
        <v>10</v>
      </c>
      <c r="C15" s="2" t="s">
        <v>28</v>
      </c>
      <c r="D15" s="2" t="s">
        <v>27</v>
      </c>
      <c r="E15" s="2" t="s">
        <v>29</v>
      </c>
      <c r="F15" s="2" t="s">
        <v>30</v>
      </c>
      <c r="G15" s="2" t="s">
        <v>31</v>
      </c>
      <c r="H15" s="2" t="s">
        <v>13</v>
      </c>
      <c r="I15" s="2" t="s">
        <v>14</v>
      </c>
      <c r="J15" s="7">
        <f>+'2015Proj'!J15*'Tuition Calculations'!BG15*(1+'Select Headcount Changes'!U20)</f>
        <v>2688692.11</v>
      </c>
      <c r="K15" s="7">
        <f>+'2015Proj'!K15*'Tuition Calculations'!BM15*(1+'Select Headcount Changes'!U20)</f>
        <v>2688692.11</v>
      </c>
      <c r="L15" s="7">
        <f t="shared" si="2"/>
        <v>107547.6844</v>
      </c>
      <c r="M15" s="7">
        <f>+'2015Proj'!M15*'Tuition Calculations'!BG15*(1+'Select Headcount Changes'!U20)</f>
        <v>0</v>
      </c>
      <c r="N15" s="7">
        <f>+'2015Proj'!N15*'Tuition Calculations'!BM15*(1+'Select Headcount Changes'!U20)</f>
        <v>519605.566173725</v>
      </c>
      <c r="O15" s="7">
        <f>+'2015Proj'!O15*'Tuition Calculations'!BS15*(1+'Select Headcount Changes'!U20)</f>
        <v>0</v>
      </c>
      <c r="P15" s="7">
        <f t="shared" si="3"/>
        <v>519605.566173725</v>
      </c>
      <c r="Q15" s="7">
        <f t="shared" si="4"/>
        <v>103076.94297131374</v>
      </c>
      <c r="R15" s="7">
        <f t="shared" si="5"/>
        <v>1958461.9164549608</v>
      </c>
      <c r="T15" s="5">
        <v>1</v>
      </c>
      <c r="U15" s="5">
        <v>0</v>
      </c>
      <c r="V15" s="5">
        <v>0</v>
      </c>
      <c r="W15" s="5">
        <f t="shared" si="6"/>
        <v>1958461.9164549608</v>
      </c>
      <c r="X15" s="5">
        <f t="shared" si="0"/>
        <v>0</v>
      </c>
      <c r="Y15" s="5">
        <f t="shared" si="0"/>
        <v>0</v>
      </c>
      <c r="Z15" s="7">
        <f>+'2015Proj'!Z15*'Tuition Calculations'!BY15*(1+'Select Headcount Changes'!U20)</f>
        <v>83188.349999999904</v>
      </c>
      <c r="AA15" s="7">
        <f>+'2015Proj'!AA15*'Tuition Calculations'!BZ15*(1+'Select Headcount Changes'!V20)</f>
        <v>83188.349999999904</v>
      </c>
      <c r="AB15" s="7">
        <f>+'2015Proj'!AB15*'Tuition Calculations'!CF15*(1+'Select Headcount Changes'!V20)</f>
        <v>3327.533999999996</v>
      </c>
      <c r="AC15" s="7">
        <f t="shared" si="7"/>
        <v>133.10135999999983</v>
      </c>
      <c r="AD15" s="7">
        <f>+'2015Proj'!AD15*'Tuition Calculations'!BZ15*(1+'Select Headcount Changes'!V20)</f>
        <v>0</v>
      </c>
      <c r="AE15" s="7">
        <f>+'2015Proj'!AE15*'Tuition Calculations'!CF15*(1+'Select Headcount Changes'!V20)</f>
        <v>0</v>
      </c>
      <c r="AF15" s="7">
        <f>+'2015Proj'!AF15*'Tuition Calculations'!CL15*(1+'Select Headcount Changes'!V20)</f>
        <v>0</v>
      </c>
      <c r="AG15" s="7">
        <f t="shared" si="8"/>
        <v>0</v>
      </c>
      <c r="AH15" s="7">
        <f t="shared" si="9"/>
        <v>4152.762431999995</v>
      </c>
      <c r="AI15" s="7">
        <f t="shared" si="10"/>
        <v>78902.486207999915</v>
      </c>
      <c r="AJ15" s="5">
        <v>1</v>
      </c>
      <c r="AK15" s="5">
        <v>0</v>
      </c>
      <c r="AL15" s="5">
        <v>0</v>
      </c>
      <c r="AM15" s="5">
        <f t="shared" si="11"/>
        <v>4152.762431999995</v>
      </c>
      <c r="AN15" s="5">
        <f t="shared" si="12"/>
        <v>0</v>
      </c>
      <c r="AO15" s="5">
        <f t="shared" si="13"/>
        <v>0</v>
      </c>
      <c r="AP15" s="5">
        <f t="shared" si="1"/>
        <v>4152.762431999995</v>
      </c>
    </row>
    <row r="16" spans="1:42" ht="18" customHeight="1" x14ac:dyDescent="0.25">
      <c r="A16" s="2" t="s">
        <v>9</v>
      </c>
      <c r="B16" s="2" t="s">
        <v>10</v>
      </c>
      <c r="C16" s="2" t="s">
        <v>28</v>
      </c>
      <c r="D16" s="2" t="s">
        <v>27</v>
      </c>
      <c r="E16" s="2" t="s">
        <v>29</v>
      </c>
      <c r="F16" s="2" t="s">
        <v>30</v>
      </c>
      <c r="G16" s="2" t="s">
        <v>31</v>
      </c>
      <c r="H16" s="2" t="s">
        <v>15</v>
      </c>
      <c r="I16" s="2" t="s">
        <v>16</v>
      </c>
      <c r="J16" s="7">
        <f>+'2015Proj'!J16*'Tuition Calculations'!BG16*(1+'Select Headcount Changes'!U21)</f>
        <v>7506343.96</v>
      </c>
      <c r="K16" s="7">
        <f>+'2015Proj'!K16*'Tuition Calculations'!BM16*(1+'Select Headcount Changes'!U21)</f>
        <v>4226621.09</v>
      </c>
      <c r="L16" s="7">
        <f t="shared" si="2"/>
        <v>169064.84359999999</v>
      </c>
      <c r="M16" s="7">
        <f>+'2015Proj'!M16*'Tuition Calculations'!BG16*(1+'Select Headcount Changes'!U21)</f>
        <v>181458.15580813799</v>
      </c>
      <c r="N16" s="7">
        <f>+'2015Proj'!N16*'Tuition Calculations'!BM16*(1+'Select Headcount Changes'!U21)</f>
        <v>771972.96522020106</v>
      </c>
      <c r="O16" s="7">
        <f>+'2015Proj'!O16*'Tuition Calculations'!BS16*(1+'Select Headcount Changes'!U21)</f>
        <v>2831451.43520502</v>
      </c>
      <c r="P16" s="7">
        <f t="shared" si="3"/>
        <v>3784882.556233359</v>
      </c>
      <c r="Q16" s="7">
        <f t="shared" si="4"/>
        <v>177619.82800833206</v>
      </c>
      <c r="R16" s="7">
        <f t="shared" si="5"/>
        <v>3374776.7321583088</v>
      </c>
      <c r="T16" s="5">
        <v>1</v>
      </c>
      <c r="U16" s="5">
        <v>0</v>
      </c>
      <c r="V16" s="5">
        <v>0</v>
      </c>
      <c r="W16" s="5">
        <f t="shared" si="6"/>
        <v>3374776.7321583088</v>
      </c>
      <c r="X16" s="5">
        <f t="shared" si="0"/>
        <v>0</v>
      </c>
      <c r="Y16" s="5">
        <f t="shared" si="0"/>
        <v>0</v>
      </c>
      <c r="Z16" s="7">
        <f>+'2015Proj'!Z16*'Tuition Calculations'!BY16*(1+'Select Headcount Changes'!U21)</f>
        <v>272127.34000000003</v>
      </c>
      <c r="AA16" s="7">
        <f>+'2015Proj'!AA16*'Tuition Calculations'!BZ16*(1+'Select Headcount Changes'!V21)</f>
        <v>130749.1</v>
      </c>
      <c r="AB16" s="7">
        <f>+'2015Proj'!AB16*'Tuition Calculations'!CF16*(1+'Select Headcount Changes'!V21)</f>
        <v>5229.9639999999999</v>
      </c>
      <c r="AC16" s="7">
        <f t="shared" si="7"/>
        <v>209.19856000000001</v>
      </c>
      <c r="AD16" s="7">
        <f>+'2015Proj'!AD16*'Tuition Calculations'!BZ16*(1+'Select Headcount Changes'!V21)</f>
        <v>22.845307873157399</v>
      </c>
      <c r="AE16" s="7">
        <f>+'2015Proj'!AE16*'Tuition Calculations'!CF16*(1+'Select Headcount Changes'!V21)</f>
        <v>122053.397013486</v>
      </c>
      <c r="AF16" s="7">
        <f>+'2015Proj'!AF16*'Tuition Calculations'!CL16*(1+'Select Headcount Changes'!V21)</f>
        <v>128654.23471439301</v>
      </c>
      <c r="AG16" s="7">
        <f t="shared" si="8"/>
        <v>250730.47703575215</v>
      </c>
      <c r="AH16" s="7">
        <f t="shared" si="9"/>
        <v>-6009.5287797876081</v>
      </c>
      <c r="AI16" s="7">
        <f t="shared" si="10"/>
        <v>-114181.04681596454</v>
      </c>
      <c r="AJ16" s="5">
        <v>1</v>
      </c>
      <c r="AK16" s="5">
        <v>0</v>
      </c>
      <c r="AL16" s="5">
        <v>0</v>
      </c>
      <c r="AM16" s="5">
        <f t="shared" si="11"/>
        <v>-6009.5287797876081</v>
      </c>
      <c r="AN16" s="5">
        <f t="shared" si="12"/>
        <v>0</v>
      </c>
      <c r="AO16" s="5">
        <f t="shared" si="13"/>
        <v>0</v>
      </c>
      <c r="AP16" s="5">
        <f t="shared" si="1"/>
        <v>-6009.5287797876081</v>
      </c>
    </row>
    <row r="17" spans="1:42" ht="18" customHeight="1" x14ac:dyDescent="0.25">
      <c r="A17" s="2" t="s">
        <v>9</v>
      </c>
      <c r="B17" s="2" t="s">
        <v>10</v>
      </c>
      <c r="C17" s="2" t="s">
        <v>32</v>
      </c>
      <c r="D17" s="2" t="s">
        <v>24</v>
      </c>
      <c r="E17" s="2" t="s">
        <v>33</v>
      </c>
      <c r="F17" s="2" t="s">
        <v>34</v>
      </c>
      <c r="G17" s="2" t="s">
        <v>35</v>
      </c>
      <c r="H17" s="2" t="s">
        <v>13</v>
      </c>
      <c r="I17" s="2" t="s">
        <v>14</v>
      </c>
      <c r="J17" s="7">
        <f>+'2015Proj'!J17*'Tuition Calculations'!BG17*(1+'Select Headcount Changes'!U22)</f>
        <v>3902033.05</v>
      </c>
      <c r="K17" s="7">
        <f>+'2015Proj'!K17*'Tuition Calculations'!BM17*(1+'Select Headcount Changes'!U22)</f>
        <v>3902033.05</v>
      </c>
      <c r="L17" s="7">
        <f t="shared" si="2"/>
        <v>156081.32199999999</v>
      </c>
      <c r="M17" s="7">
        <f>+'2015Proj'!M17*'Tuition Calculations'!BG17*(1+'Select Headcount Changes'!U22)</f>
        <v>0</v>
      </c>
      <c r="N17" s="7">
        <f>+'2015Proj'!N17*'Tuition Calculations'!BM17*(1+'Select Headcount Changes'!U22)</f>
        <v>225576.11244911299</v>
      </c>
      <c r="O17" s="7">
        <f>+'2015Proj'!O17*'Tuition Calculations'!BS17*(1+'Select Headcount Changes'!U22)</f>
        <v>0</v>
      </c>
      <c r="P17" s="7">
        <f t="shared" si="3"/>
        <v>225576.11244911299</v>
      </c>
      <c r="Q17" s="7">
        <f t="shared" si="4"/>
        <v>176018.78077754437</v>
      </c>
      <c r="R17" s="7">
        <f t="shared" si="5"/>
        <v>3344356.8347733426</v>
      </c>
      <c r="T17" s="5">
        <v>1</v>
      </c>
      <c r="U17" s="5">
        <v>0</v>
      </c>
      <c r="V17" s="5">
        <v>0</v>
      </c>
      <c r="W17" s="5">
        <f t="shared" si="6"/>
        <v>3344356.8347733426</v>
      </c>
      <c r="X17" s="5">
        <f t="shared" si="0"/>
        <v>0</v>
      </c>
      <c r="Y17" s="5">
        <f t="shared" si="0"/>
        <v>0</v>
      </c>
      <c r="Z17" s="7">
        <f>+'2015Proj'!Z17*'Tuition Calculations'!BY17*(1+'Select Headcount Changes'!U22)</f>
        <v>120557.21</v>
      </c>
      <c r="AA17" s="7">
        <f>+'2015Proj'!AA17*'Tuition Calculations'!BZ17*(1+'Select Headcount Changes'!V22)</f>
        <v>120557.21</v>
      </c>
      <c r="AB17" s="7">
        <f>+'2015Proj'!AB17*'Tuition Calculations'!CF17*(1+'Select Headcount Changes'!V22)</f>
        <v>4822.2884000000004</v>
      </c>
      <c r="AC17" s="7">
        <f t="shared" si="7"/>
        <v>192.89153600000003</v>
      </c>
      <c r="AD17" s="7">
        <f>+'2015Proj'!AD17*'Tuition Calculations'!BZ17*(1+'Select Headcount Changes'!V22)</f>
        <v>305.37656061216302</v>
      </c>
      <c r="AE17" s="7">
        <f>+'2015Proj'!AE17*'Tuition Calculations'!CF17*(1+'Select Headcount Changes'!V22)</f>
        <v>0</v>
      </c>
      <c r="AF17" s="7">
        <f>+'2015Proj'!AF17*'Tuition Calculations'!CL17*(1+'Select Headcount Changes'!V22)</f>
        <v>0</v>
      </c>
      <c r="AG17" s="7">
        <f t="shared" si="8"/>
        <v>305.37656061216302</v>
      </c>
      <c r="AH17" s="7">
        <f t="shared" si="9"/>
        <v>6002.9470951693929</v>
      </c>
      <c r="AI17" s="7">
        <f t="shared" si="10"/>
        <v>114055.99480821846</v>
      </c>
      <c r="AJ17" s="5">
        <v>1</v>
      </c>
      <c r="AK17" s="5">
        <v>0</v>
      </c>
      <c r="AL17" s="5">
        <v>0</v>
      </c>
      <c r="AM17" s="5">
        <f t="shared" si="11"/>
        <v>6002.9470951693929</v>
      </c>
      <c r="AN17" s="5">
        <f t="shared" si="12"/>
        <v>0</v>
      </c>
      <c r="AO17" s="5">
        <f t="shared" si="13"/>
        <v>0</v>
      </c>
      <c r="AP17" s="5">
        <f t="shared" si="1"/>
        <v>6002.9470951693929</v>
      </c>
    </row>
    <row r="18" spans="1:42" ht="18" customHeight="1" x14ac:dyDescent="0.25">
      <c r="A18" s="2" t="s">
        <v>9</v>
      </c>
      <c r="B18" s="2" t="s">
        <v>10</v>
      </c>
      <c r="C18" s="2" t="s">
        <v>32</v>
      </c>
      <c r="D18" s="2" t="s">
        <v>24</v>
      </c>
      <c r="E18" s="2" t="s">
        <v>33</v>
      </c>
      <c r="F18" s="2" t="s">
        <v>34</v>
      </c>
      <c r="G18" s="2" t="s">
        <v>35</v>
      </c>
      <c r="H18" s="2" t="s">
        <v>15</v>
      </c>
      <c r="I18" s="2" t="s">
        <v>16</v>
      </c>
      <c r="J18" s="7">
        <f>+'2015Proj'!J18*'Tuition Calculations'!BG18*(1+'Select Headcount Changes'!U23)</f>
        <v>1748891.04</v>
      </c>
      <c r="K18" s="7">
        <f>+'2015Proj'!K18*'Tuition Calculations'!BM18*(1+'Select Headcount Changes'!U23)</f>
        <v>948219.29</v>
      </c>
      <c r="L18" s="7">
        <f t="shared" si="2"/>
        <v>37928.7716</v>
      </c>
      <c r="M18" s="7">
        <f>+'2015Proj'!M18*'Tuition Calculations'!BG18*(1+'Select Headcount Changes'!U23)</f>
        <v>36291.436303035</v>
      </c>
      <c r="N18" s="7">
        <f>+'2015Proj'!N18*'Tuition Calculations'!BM18*(1+'Select Headcount Changes'!U23)</f>
        <v>128721.504823151</v>
      </c>
      <c r="O18" s="7">
        <f>+'2015Proj'!O18*'Tuition Calculations'!BS18*(1+'Select Headcount Changes'!U23)</f>
        <v>303981.77506874397</v>
      </c>
      <c r="P18" s="7">
        <f t="shared" si="3"/>
        <v>468994.71619492996</v>
      </c>
      <c r="Q18" s="7">
        <f t="shared" si="4"/>
        <v>62098.377610253498</v>
      </c>
      <c r="R18" s="7">
        <f t="shared" si="5"/>
        <v>1179869.1745948165</v>
      </c>
      <c r="T18" s="5">
        <v>1</v>
      </c>
      <c r="U18" s="5">
        <v>0</v>
      </c>
      <c r="V18" s="5">
        <v>0</v>
      </c>
      <c r="W18" s="5">
        <f t="shared" si="6"/>
        <v>1179869.1745948165</v>
      </c>
      <c r="X18" s="5">
        <f t="shared" si="0"/>
        <v>0</v>
      </c>
      <c r="Y18" s="5">
        <f t="shared" si="0"/>
        <v>0</v>
      </c>
      <c r="Z18" s="7">
        <f>+'2015Proj'!Z18*'Tuition Calculations'!BY18*(1+'Select Headcount Changes'!U23)</f>
        <v>63178.13</v>
      </c>
      <c r="AA18" s="7">
        <f>+'2015Proj'!AA18*'Tuition Calculations'!BZ18*(1+'Select Headcount Changes'!V23)</f>
        <v>29185.71</v>
      </c>
      <c r="AB18" s="7">
        <f>+'2015Proj'!AB18*'Tuition Calculations'!CF18*(1+'Select Headcount Changes'!V23)</f>
        <v>1167.4284</v>
      </c>
      <c r="AC18" s="7">
        <f t="shared" si="7"/>
        <v>46.697136</v>
      </c>
      <c r="AD18" s="7">
        <f>+'2015Proj'!AD18*'Tuition Calculations'!BZ18*(1+'Select Headcount Changes'!V23)</f>
        <v>0</v>
      </c>
      <c r="AE18" s="7">
        <f>+'2015Proj'!AE18*'Tuition Calculations'!CF18*(1+'Select Headcount Changes'!V23)</f>
        <v>12906.5591200733</v>
      </c>
      <c r="AF18" s="7">
        <f>+'2015Proj'!AF18*'Tuition Calculations'!CL18*(1+'Select Headcount Changes'!V23)</f>
        <v>14221.752582557299</v>
      </c>
      <c r="AG18" s="7">
        <f t="shared" si="8"/>
        <v>27128.311702630599</v>
      </c>
      <c r="AH18" s="7">
        <f t="shared" si="9"/>
        <v>100.53505806847006</v>
      </c>
      <c r="AI18" s="7">
        <f t="shared" si="10"/>
        <v>1910.1661033009311</v>
      </c>
      <c r="AJ18" s="5">
        <v>1</v>
      </c>
      <c r="AK18" s="5">
        <v>0</v>
      </c>
      <c r="AL18" s="5">
        <v>0</v>
      </c>
      <c r="AM18" s="5">
        <f t="shared" si="11"/>
        <v>100.53505806847006</v>
      </c>
      <c r="AN18" s="5">
        <f t="shared" si="12"/>
        <v>0</v>
      </c>
      <c r="AO18" s="5">
        <f t="shared" si="13"/>
        <v>0</v>
      </c>
      <c r="AP18" s="5">
        <f t="shared" si="1"/>
        <v>100.53505806847006</v>
      </c>
    </row>
    <row r="19" spans="1:42" ht="18" customHeight="1" x14ac:dyDescent="0.25">
      <c r="A19" s="2" t="s">
        <v>9</v>
      </c>
      <c r="B19" s="2" t="s">
        <v>10</v>
      </c>
      <c r="C19" s="2" t="s">
        <v>32</v>
      </c>
      <c r="D19" s="2" t="s">
        <v>24</v>
      </c>
      <c r="E19" s="2" t="s">
        <v>33</v>
      </c>
      <c r="F19" s="2" t="s">
        <v>36</v>
      </c>
      <c r="G19" s="2" t="s">
        <v>37</v>
      </c>
      <c r="H19" s="2" t="s">
        <v>13</v>
      </c>
      <c r="I19" s="2" t="s">
        <v>14</v>
      </c>
      <c r="J19" s="7">
        <f>+'2015Proj'!J19*'Tuition Calculations'!BG19*(1+'Select Headcount Changes'!U24)</f>
        <v>1944081.08</v>
      </c>
      <c r="K19" s="7">
        <f>+'2015Proj'!K19*'Tuition Calculations'!BM19*(1+'Select Headcount Changes'!U24)</f>
        <v>1944081.08</v>
      </c>
      <c r="L19" s="7">
        <f t="shared" si="2"/>
        <v>77763.243200000012</v>
      </c>
      <c r="M19" s="7">
        <f>+'2015Proj'!M19*'Tuition Calculations'!BG19*(1+'Select Headcount Changes'!U24)</f>
        <v>0</v>
      </c>
      <c r="N19" s="7">
        <f>+'2015Proj'!N19*'Tuition Calculations'!BM19*(1+'Select Headcount Changes'!U24)</f>
        <v>487236.69555715402</v>
      </c>
      <c r="O19" s="7">
        <f>+'2015Proj'!O19*'Tuition Calculations'!BS19*(1+'Select Headcount Changes'!U24)</f>
        <v>0</v>
      </c>
      <c r="P19" s="7">
        <f t="shared" si="3"/>
        <v>487236.69555715402</v>
      </c>
      <c r="Q19" s="7">
        <f t="shared" si="4"/>
        <v>68954.05706214231</v>
      </c>
      <c r="R19" s="7">
        <f t="shared" si="5"/>
        <v>1310127.0841807039</v>
      </c>
      <c r="T19" s="5">
        <v>1</v>
      </c>
      <c r="U19" s="5">
        <v>0</v>
      </c>
      <c r="V19" s="5">
        <v>0</v>
      </c>
      <c r="W19" s="5">
        <f t="shared" si="6"/>
        <v>1310127.0841807039</v>
      </c>
      <c r="X19" s="5">
        <f t="shared" si="6"/>
        <v>0</v>
      </c>
      <c r="Y19" s="5">
        <f t="shared" si="6"/>
        <v>0</v>
      </c>
      <c r="Z19" s="7">
        <f>+'2015Proj'!Z19*'Tuition Calculations'!BY19*(1+'Select Headcount Changes'!U24)</f>
        <v>60064.43</v>
      </c>
      <c r="AA19" s="7">
        <f>+'2015Proj'!AA19*'Tuition Calculations'!BZ19*(1+'Select Headcount Changes'!V24)</f>
        <v>60064.43</v>
      </c>
      <c r="AB19" s="7">
        <f>+'2015Proj'!AB19*'Tuition Calculations'!CF19*(1+'Select Headcount Changes'!V24)</f>
        <v>2402.5772000000002</v>
      </c>
      <c r="AC19" s="7">
        <f t="shared" si="7"/>
        <v>96.103088000000014</v>
      </c>
      <c r="AD19" s="7">
        <f>+'2015Proj'!AD19*'Tuition Calculations'!BZ19*(1+'Select Headcount Changes'!V24)</f>
        <v>0</v>
      </c>
      <c r="AE19" s="7">
        <f>+'2015Proj'!AE19*'Tuition Calculations'!CF19*(1+'Select Headcount Changes'!V24)</f>
        <v>0</v>
      </c>
      <c r="AF19" s="7">
        <f>+'2015Proj'!AF19*'Tuition Calculations'!CL19*(1+'Select Headcount Changes'!V24)</f>
        <v>0</v>
      </c>
      <c r="AG19" s="7">
        <f t="shared" si="8"/>
        <v>0</v>
      </c>
      <c r="AH19" s="7">
        <f t="shared" si="9"/>
        <v>2998.4163456000001</v>
      </c>
      <c r="AI19" s="7">
        <f t="shared" si="10"/>
        <v>56969.910566399994</v>
      </c>
      <c r="AJ19" s="5">
        <v>1</v>
      </c>
      <c r="AK19" s="5">
        <v>0</v>
      </c>
      <c r="AL19" s="5">
        <v>0</v>
      </c>
      <c r="AM19" s="5">
        <f t="shared" si="11"/>
        <v>2998.4163456000001</v>
      </c>
      <c r="AN19" s="5">
        <f t="shared" si="12"/>
        <v>0</v>
      </c>
      <c r="AO19" s="5">
        <f t="shared" si="13"/>
        <v>0</v>
      </c>
      <c r="AP19" s="5">
        <f t="shared" si="1"/>
        <v>2998.4163456000001</v>
      </c>
    </row>
    <row r="20" spans="1:42" ht="18" customHeight="1" x14ac:dyDescent="0.25">
      <c r="A20" s="2" t="s">
        <v>9</v>
      </c>
      <c r="B20" s="2" t="s">
        <v>10</v>
      </c>
      <c r="C20" s="2" t="s">
        <v>32</v>
      </c>
      <c r="D20" s="2" t="s">
        <v>24</v>
      </c>
      <c r="E20" s="2" t="s">
        <v>33</v>
      </c>
      <c r="F20" s="2" t="s">
        <v>36</v>
      </c>
      <c r="G20" s="2" t="s">
        <v>37</v>
      </c>
      <c r="H20" s="2" t="s">
        <v>15</v>
      </c>
      <c r="I20" s="2" t="s">
        <v>16</v>
      </c>
      <c r="J20" s="7">
        <f>+'2015Proj'!J20*'Tuition Calculations'!BG20*(1+'Select Headcount Changes'!U25)</f>
        <v>2508481</v>
      </c>
      <c r="K20" s="7">
        <f>+'2015Proj'!K20*'Tuition Calculations'!BM20*(1+'Select Headcount Changes'!U25)</f>
        <v>1360093.68</v>
      </c>
      <c r="L20" s="7">
        <f t="shared" si="2"/>
        <v>54403.747199999998</v>
      </c>
      <c r="M20" s="7">
        <f>+'2015Proj'!M20*'Tuition Calculations'!BG20*(1+'Select Headcount Changes'!U25)</f>
        <v>75178.065424586399</v>
      </c>
      <c r="N20" s="7">
        <f>+'2015Proj'!N20*'Tuition Calculations'!BM20*(1+'Select Headcount Changes'!U25)</f>
        <v>468679.011898703</v>
      </c>
      <c r="O20" s="7">
        <f>+'2015Proj'!O20*'Tuition Calculations'!BS20*(1+'Select Headcount Changes'!U25)</f>
        <v>919987.83122289693</v>
      </c>
      <c r="P20" s="7">
        <f t="shared" si="3"/>
        <v>1463844.9085461863</v>
      </c>
      <c r="Q20" s="7">
        <f t="shared" si="4"/>
        <v>49511.617212690682</v>
      </c>
      <c r="R20" s="7">
        <f t="shared" si="5"/>
        <v>940720.72704112297</v>
      </c>
      <c r="T20" s="5">
        <v>1</v>
      </c>
      <c r="U20" s="5">
        <v>0</v>
      </c>
      <c r="V20" s="5">
        <v>0</v>
      </c>
      <c r="W20" s="5">
        <f t="shared" si="6"/>
        <v>940720.72704112297</v>
      </c>
      <c r="X20" s="5">
        <f t="shared" si="6"/>
        <v>0</v>
      </c>
      <c r="Y20" s="5">
        <f t="shared" si="6"/>
        <v>0</v>
      </c>
      <c r="Z20" s="7">
        <f>+'2015Proj'!Z20*'Tuition Calculations'!BY20*(1+'Select Headcount Changes'!U25)</f>
        <v>90952.44</v>
      </c>
      <c r="AA20" s="7">
        <f>+'2015Proj'!AA20*'Tuition Calculations'!BZ20*(1+'Select Headcount Changes'!V25)</f>
        <v>42021.47</v>
      </c>
      <c r="AB20" s="7">
        <f>+'2015Proj'!AB20*'Tuition Calculations'!CF20*(1+'Select Headcount Changes'!V25)</f>
        <v>1680.8588</v>
      </c>
      <c r="AC20" s="7">
        <f t="shared" si="7"/>
        <v>67.234352000000001</v>
      </c>
      <c r="AD20" s="7">
        <f>+'2015Proj'!AD20*'Tuition Calculations'!BZ20*(1+'Select Headcount Changes'!V25)</f>
        <v>0</v>
      </c>
      <c r="AE20" s="7">
        <f>+'2015Proj'!AE20*'Tuition Calculations'!CF20*(1+'Select Headcount Changes'!V25)</f>
        <v>39198.270451300596</v>
      </c>
      <c r="AF20" s="7">
        <f>+'2015Proj'!AF20*'Tuition Calculations'!CL20*(1+'Select Headcount Changes'!V25)</f>
        <v>41923.5364939676</v>
      </c>
      <c r="AG20" s="7">
        <f t="shared" si="8"/>
        <v>81121.806945268196</v>
      </c>
      <c r="AH20" s="7">
        <f t="shared" si="9"/>
        <v>-1958.3785648634098</v>
      </c>
      <c r="AI20" s="7">
        <f t="shared" si="10"/>
        <v>-37209.192732404787</v>
      </c>
      <c r="AJ20" s="5">
        <v>1</v>
      </c>
      <c r="AK20" s="5">
        <v>0</v>
      </c>
      <c r="AL20" s="5">
        <v>0</v>
      </c>
      <c r="AM20" s="5">
        <f t="shared" si="11"/>
        <v>-1958.3785648634098</v>
      </c>
      <c r="AN20" s="5">
        <f t="shared" si="12"/>
        <v>0</v>
      </c>
      <c r="AO20" s="5">
        <f t="shared" si="13"/>
        <v>0</v>
      </c>
      <c r="AP20" s="5">
        <f t="shared" si="1"/>
        <v>-1958.3785648634098</v>
      </c>
    </row>
    <row r="21" spans="1:42" ht="18" customHeight="1" x14ac:dyDescent="0.25">
      <c r="A21" s="2" t="s">
        <v>9</v>
      </c>
      <c r="B21" s="2" t="s">
        <v>10</v>
      </c>
      <c r="C21" s="2" t="s">
        <v>39</v>
      </c>
      <c r="D21" s="2" t="s">
        <v>28</v>
      </c>
      <c r="E21" s="2" t="s">
        <v>40</v>
      </c>
      <c r="F21" s="2" t="s">
        <v>41</v>
      </c>
      <c r="G21" s="2" t="s">
        <v>42</v>
      </c>
      <c r="H21" s="2" t="s">
        <v>13</v>
      </c>
      <c r="I21" s="2" t="s">
        <v>14</v>
      </c>
      <c r="J21" s="7">
        <f>+'2015Proj'!J21*'Tuition Calculations'!BG21*(1+'Select Headcount Changes'!U26)</f>
        <v>2906292.33</v>
      </c>
      <c r="K21" s="7">
        <f>+'2015Proj'!K21*'Tuition Calculations'!BM21*(1+'Select Headcount Changes'!U26)</f>
        <v>2906292.33</v>
      </c>
      <c r="L21" s="7">
        <f t="shared" si="2"/>
        <v>116251.69320000001</v>
      </c>
      <c r="M21" s="7">
        <f>+'2015Proj'!M21*'Tuition Calculations'!BG21*(1+'Select Headcount Changes'!U26)</f>
        <v>0</v>
      </c>
      <c r="N21" s="7">
        <f>+'2015Proj'!N21*'Tuition Calculations'!BM21*(1+'Select Headcount Changes'!U26)</f>
        <v>185331.73951698199</v>
      </c>
      <c r="O21" s="7">
        <f>+'2015Proj'!O21*'Tuition Calculations'!BS21*(1+'Select Headcount Changes'!U26)</f>
        <v>0</v>
      </c>
      <c r="P21" s="7">
        <f t="shared" si="3"/>
        <v>185331.73951698199</v>
      </c>
      <c r="Q21" s="7">
        <f t="shared" si="4"/>
        <v>130235.44486415091</v>
      </c>
      <c r="R21" s="7">
        <f t="shared" si="5"/>
        <v>2474473.452418867</v>
      </c>
      <c r="T21" s="5">
        <v>1</v>
      </c>
      <c r="U21" s="5">
        <v>0</v>
      </c>
      <c r="V21" s="5">
        <v>0</v>
      </c>
      <c r="W21" s="5">
        <f t="shared" si="6"/>
        <v>2474473.452418867</v>
      </c>
      <c r="X21" s="5">
        <f t="shared" si="6"/>
        <v>0</v>
      </c>
      <c r="Y21" s="5">
        <f t="shared" si="6"/>
        <v>0</v>
      </c>
      <c r="Z21" s="7">
        <f>+'2015Proj'!Z21*'Tuition Calculations'!BY21*(1+'Select Headcount Changes'!U26)</f>
        <v>89845.7</v>
      </c>
      <c r="AA21" s="7">
        <f>+'2015Proj'!AA21*'Tuition Calculations'!BZ21*(1+'Select Headcount Changes'!V26)</f>
        <v>89845.7</v>
      </c>
      <c r="AB21" s="7">
        <f>+'2015Proj'!AB21*'Tuition Calculations'!CF21*(1+'Select Headcount Changes'!V26)</f>
        <v>3593.828</v>
      </c>
      <c r="AC21" s="7">
        <f t="shared" si="7"/>
        <v>143.75312</v>
      </c>
      <c r="AD21" s="7">
        <f>+'2015Proj'!AD21*'Tuition Calculations'!BZ21*(1+'Select Headcount Changes'!V26)</f>
        <v>577.14686470589902</v>
      </c>
      <c r="AE21" s="7">
        <f>+'2015Proj'!AE21*'Tuition Calculations'!CF21*(1+'Select Headcount Changes'!V26)</f>
        <v>0</v>
      </c>
      <c r="AF21" s="7">
        <f>+'2015Proj'!AF21*'Tuition Calculations'!CL21*(1+'Select Headcount Changes'!V26)</f>
        <v>0</v>
      </c>
      <c r="AG21" s="7">
        <f t="shared" si="8"/>
        <v>577.14686470589902</v>
      </c>
      <c r="AH21" s="7">
        <f t="shared" si="9"/>
        <v>4456.2400007647057</v>
      </c>
      <c r="AI21" s="7">
        <f t="shared" si="10"/>
        <v>84668.560014529401</v>
      </c>
      <c r="AJ21" s="5">
        <v>1</v>
      </c>
      <c r="AK21" s="5">
        <v>0</v>
      </c>
      <c r="AL21" s="5">
        <v>0</v>
      </c>
      <c r="AM21" s="5">
        <f t="shared" si="11"/>
        <v>4456.2400007647057</v>
      </c>
      <c r="AN21" s="5">
        <f t="shared" si="12"/>
        <v>0</v>
      </c>
      <c r="AO21" s="5">
        <f t="shared" si="13"/>
        <v>0</v>
      </c>
      <c r="AP21" s="5">
        <f t="shared" si="1"/>
        <v>4456.2400007647057</v>
      </c>
    </row>
    <row r="22" spans="1:42" ht="18" customHeight="1" x14ac:dyDescent="0.25">
      <c r="A22" s="2" t="s">
        <v>9</v>
      </c>
      <c r="B22" s="2" t="s">
        <v>10</v>
      </c>
      <c r="C22" s="2" t="s">
        <v>39</v>
      </c>
      <c r="D22" s="2" t="s">
        <v>28</v>
      </c>
      <c r="E22" s="2" t="s">
        <v>40</v>
      </c>
      <c r="F22" s="2" t="s">
        <v>41</v>
      </c>
      <c r="G22" s="2" t="s">
        <v>42</v>
      </c>
      <c r="H22" s="2" t="s">
        <v>15</v>
      </c>
      <c r="I22" s="2" t="s">
        <v>16</v>
      </c>
      <c r="J22" s="7">
        <f>+'2015Proj'!J22*'Tuition Calculations'!BG22*(1+'Select Headcount Changes'!U27)</f>
        <v>1700092</v>
      </c>
      <c r="K22" s="7">
        <f>+'2015Proj'!K22*'Tuition Calculations'!BM22*(1+'Select Headcount Changes'!U27)</f>
        <v>994872</v>
      </c>
      <c r="L22" s="7">
        <f t="shared" si="2"/>
        <v>39794.879999999997</v>
      </c>
      <c r="M22" s="7">
        <f>+'2015Proj'!M22*'Tuition Calculations'!BG22*(1+'Select Headcount Changes'!U27)</f>
        <v>9307.6499839931694</v>
      </c>
      <c r="N22" s="7">
        <f>+'2015Proj'!N22*'Tuition Calculations'!BM22*(1+'Select Headcount Changes'!U27)</f>
        <v>59155</v>
      </c>
      <c r="O22" s="7">
        <f>+'2015Proj'!O22*'Tuition Calculations'!BS22*(1+'Select Headcount Changes'!U27)</f>
        <v>115873.842662632</v>
      </c>
      <c r="P22" s="7">
        <f t="shared" si="3"/>
        <v>184336.49264662515</v>
      </c>
      <c r="Q22" s="7">
        <f t="shared" si="4"/>
        <v>73798.031367668751</v>
      </c>
      <c r="R22" s="7">
        <f t="shared" si="5"/>
        <v>1402162.5959857062</v>
      </c>
      <c r="T22" s="5">
        <v>1</v>
      </c>
      <c r="U22" s="5">
        <v>0</v>
      </c>
      <c r="V22" s="5">
        <v>0</v>
      </c>
      <c r="W22" s="5">
        <f t="shared" si="6"/>
        <v>1402162.5959857062</v>
      </c>
      <c r="X22" s="5">
        <f t="shared" si="6"/>
        <v>0</v>
      </c>
      <c r="Y22" s="5">
        <f t="shared" si="6"/>
        <v>0</v>
      </c>
      <c r="Z22" s="7">
        <f>+'2015Proj'!Z22*'Tuition Calculations'!BY22*(1+'Select Headcount Changes'!U27)</f>
        <v>61670</v>
      </c>
      <c r="AA22" s="7">
        <f>+'2015Proj'!AA22*'Tuition Calculations'!BZ22*(1+'Select Headcount Changes'!V27)</f>
        <v>30775</v>
      </c>
      <c r="AB22" s="7">
        <f>+'2015Proj'!AB22*'Tuition Calculations'!CF22*(1+'Select Headcount Changes'!V27)</f>
        <v>1231</v>
      </c>
      <c r="AC22" s="7">
        <f t="shared" si="7"/>
        <v>49.24</v>
      </c>
      <c r="AD22" s="7">
        <f>+'2015Proj'!AD22*'Tuition Calculations'!BZ22*(1+'Select Headcount Changes'!V27)</f>
        <v>0</v>
      </c>
      <c r="AE22" s="7">
        <f>+'2015Proj'!AE22*'Tuition Calculations'!CF22*(1+'Select Headcount Changes'!V27)</f>
        <v>5076.3199697428099</v>
      </c>
      <c r="AF22" s="7">
        <f>+'2015Proj'!AF22*'Tuition Calculations'!CL22*(1+'Select Headcount Changes'!V27)</f>
        <v>5413.61972430476</v>
      </c>
      <c r="AG22" s="7">
        <f t="shared" si="8"/>
        <v>10489.939694047571</v>
      </c>
      <c r="AH22" s="7">
        <f t="shared" si="9"/>
        <v>1011.7910152976215</v>
      </c>
      <c r="AI22" s="7">
        <f t="shared" si="10"/>
        <v>19224.029290654806</v>
      </c>
      <c r="AJ22" s="5">
        <v>1</v>
      </c>
      <c r="AK22" s="5">
        <v>0</v>
      </c>
      <c r="AL22" s="5">
        <v>0</v>
      </c>
      <c r="AM22" s="5">
        <f t="shared" si="11"/>
        <v>1011.7910152976215</v>
      </c>
      <c r="AN22" s="5">
        <f t="shared" si="12"/>
        <v>0</v>
      </c>
      <c r="AO22" s="5">
        <f t="shared" si="13"/>
        <v>0</v>
      </c>
      <c r="AP22" s="5">
        <f t="shared" si="1"/>
        <v>1011.7910152976215</v>
      </c>
    </row>
    <row r="23" spans="1:42" ht="18" customHeight="1" x14ac:dyDescent="0.25">
      <c r="A23" s="2" t="s">
        <v>9</v>
      </c>
      <c r="B23" s="2" t="s">
        <v>10</v>
      </c>
      <c r="C23" s="2" t="s">
        <v>44</v>
      </c>
      <c r="D23" s="2" t="s">
        <v>43</v>
      </c>
      <c r="E23" s="2" t="s">
        <v>45</v>
      </c>
      <c r="F23" s="2" t="s">
        <v>46</v>
      </c>
      <c r="G23" s="2" t="s">
        <v>47</v>
      </c>
      <c r="H23" s="2" t="s">
        <v>13</v>
      </c>
      <c r="I23" s="2" t="s">
        <v>14</v>
      </c>
      <c r="J23" s="7">
        <f>+'2015Proj'!J23*'Tuition Calculations'!BG23*(1+'Select Headcount Changes'!U28)</f>
        <v>1910216.38</v>
      </c>
      <c r="K23" s="7">
        <f>+'2015Proj'!K23*'Tuition Calculations'!BM23*(1+'Select Headcount Changes'!U28)</f>
        <v>1910216.38</v>
      </c>
      <c r="L23" s="7">
        <f t="shared" si="2"/>
        <v>76408.655199999994</v>
      </c>
      <c r="M23" s="7">
        <f>+'2015Proj'!M23*'Tuition Calculations'!BG23*(1+'Select Headcount Changes'!U28)</f>
        <v>0</v>
      </c>
      <c r="N23" s="7">
        <f>+'2015Proj'!N23*'Tuition Calculations'!BM23*(1+'Select Headcount Changes'!U28)</f>
        <v>220296.552601584</v>
      </c>
      <c r="O23" s="7">
        <f>+'2015Proj'!O23*'Tuition Calculations'!BS23*(1+'Select Headcount Changes'!U28)</f>
        <v>0</v>
      </c>
      <c r="P23" s="7">
        <f t="shared" si="3"/>
        <v>220296.552601584</v>
      </c>
      <c r="Q23" s="7">
        <f t="shared" si="4"/>
        <v>80675.558609920801</v>
      </c>
      <c r="R23" s="7">
        <f t="shared" si="5"/>
        <v>1532835.6135884952</v>
      </c>
      <c r="T23" s="5">
        <v>1</v>
      </c>
      <c r="U23" s="5">
        <v>0</v>
      </c>
      <c r="V23" s="5">
        <v>0</v>
      </c>
      <c r="W23" s="5">
        <f t="shared" si="6"/>
        <v>1532835.6135884952</v>
      </c>
      <c r="X23" s="5">
        <f t="shared" si="6"/>
        <v>0</v>
      </c>
      <c r="Y23" s="5">
        <f t="shared" si="6"/>
        <v>0</v>
      </c>
      <c r="Z23" s="7">
        <f>+'2015Proj'!Z23*'Tuition Calculations'!BY23*(1+'Select Headcount Changes'!U28)</f>
        <v>59009.22</v>
      </c>
      <c r="AA23" s="7">
        <f>+'2015Proj'!AA23*'Tuition Calculations'!BZ23*(1+'Select Headcount Changes'!V28)</f>
        <v>59009.22</v>
      </c>
      <c r="AB23" s="7">
        <f>+'2015Proj'!AB23*'Tuition Calculations'!CF23*(1+'Select Headcount Changes'!V28)</f>
        <v>2360.3688000000002</v>
      </c>
      <c r="AC23" s="7">
        <f t="shared" si="7"/>
        <v>94.414752000000007</v>
      </c>
      <c r="AD23" s="7">
        <f>+'2015Proj'!AD23*'Tuition Calculations'!BZ23*(1+'Select Headcount Changes'!V28)</f>
        <v>0</v>
      </c>
      <c r="AE23" s="7">
        <f>+'2015Proj'!AE23*'Tuition Calculations'!CF23*(1+'Select Headcount Changes'!V28)</f>
        <v>0</v>
      </c>
      <c r="AF23" s="7">
        <f>+'2015Proj'!AF23*'Tuition Calculations'!CL23*(1+'Select Headcount Changes'!V28)</f>
        <v>0</v>
      </c>
      <c r="AG23" s="7">
        <f t="shared" si="8"/>
        <v>0</v>
      </c>
      <c r="AH23" s="7">
        <f t="shared" si="9"/>
        <v>2945.7402624000006</v>
      </c>
      <c r="AI23" s="7">
        <f t="shared" si="10"/>
        <v>55969.064985600002</v>
      </c>
      <c r="AJ23" s="5">
        <v>1</v>
      </c>
      <c r="AK23" s="5">
        <v>0</v>
      </c>
      <c r="AL23" s="5">
        <v>0</v>
      </c>
      <c r="AM23" s="5">
        <f t="shared" si="11"/>
        <v>2945.7402624000006</v>
      </c>
      <c r="AN23" s="5">
        <f t="shared" si="12"/>
        <v>0</v>
      </c>
      <c r="AO23" s="5">
        <f t="shared" si="13"/>
        <v>0</v>
      </c>
      <c r="AP23" s="5">
        <f t="shared" si="1"/>
        <v>2945.7402624000006</v>
      </c>
    </row>
    <row r="24" spans="1:42" ht="18" customHeight="1" x14ac:dyDescent="0.25">
      <c r="A24" s="2" t="s">
        <v>9</v>
      </c>
      <c r="B24" s="2" t="s">
        <v>10</v>
      </c>
      <c r="C24" s="2" t="s">
        <v>44</v>
      </c>
      <c r="D24" s="2" t="s">
        <v>43</v>
      </c>
      <c r="E24" s="2" t="s">
        <v>45</v>
      </c>
      <c r="F24" s="2" t="s">
        <v>46</v>
      </c>
      <c r="G24" s="2" t="s">
        <v>47</v>
      </c>
      <c r="H24" s="2" t="s">
        <v>15</v>
      </c>
      <c r="I24" s="2" t="s">
        <v>16</v>
      </c>
      <c r="J24" s="7">
        <f>+'2015Proj'!J24*'Tuition Calculations'!BG24*(1+'Select Headcount Changes'!U29)</f>
        <v>4682188.2</v>
      </c>
      <c r="K24" s="7">
        <f>+'2015Proj'!K24*'Tuition Calculations'!BM24*(1+'Select Headcount Changes'!U29)</f>
        <v>2640953.63</v>
      </c>
      <c r="L24" s="7">
        <f t="shared" si="2"/>
        <v>105638.1452</v>
      </c>
      <c r="M24" s="7">
        <f>+'2015Proj'!M24*'Tuition Calculations'!BG24*(1+'Select Headcount Changes'!U29)</f>
        <v>46304.203667953698</v>
      </c>
      <c r="N24" s="7">
        <f>+'2015Proj'!N24*'Tuition Calculations'!BM24*(1+'Select Headcount Changes'!U29)</f>
        <v>574567.84016666701</v>
      </c>
      <c r="O24" s="7">
        <f>+'2015Proj'!O24*'Tuition Calculations'!BS24*(1+'Select Headcount Changes'!U29)</f>
        <v>1785859.9741298701</v>
      </c>
      <c r="P24" s="7">
        <f t="shared" si="3"/>
        <v>2406732.0179644907</v>
      </c>
      <c r="Q24" s="7">
        <f t="shared" si="4"/>
        <v>108490.90184177547</v>
      </c>
      <c r="R24" s="7">
        <f t="shared" si="5"/>
        <v>2061327.1349937338</v>
      </c>
      <c r="T24" s="5">
        <v>1</v>
      </c>
      <c r="U24" s="5">
        <v>0</v>
      </c>
      <c r="V24" s="5">
        <v>0</v>
      </c>
      <c r="W24" s="5">
        <f t="shared" si="6"/>
        <v>2061327.1349937338</v>
      </c>
      <c r="X24" s="5">
        <f t="shared" si="6"/>
        <v>0</v>
      </c>
      <c r="Y24" s="5">
        <f t="shared" si="6"/>
        <v>0</v>
      </c>
      <c r="Z24" s="7">
        <f>+'2015Proj'!Z24*'Tuition Calculations'!BY24*(1+'Select Headcount Changes'!U29)</f>
        <v>169864.82</v>
      </c>
      <c r="AA24" s="7">
        <f>+'2015Proj'!AA24*'Tuition Calculations'!BZ24*(1+'Select Headcount Changes'!V29)</f>
        <v>81609.399999999994</v>
      </c>
      <c r="AB24" s="7">
        <f>+'2015Proj'!AB24*'Tuition Calculations'!CF24*(1+'Select Headcount Changes'!V29)</f>
        <v>3264.3760000000002</v>
      </c>
      <c r="AC24" s="7">
        <f t="shared" si="7"/>
        <v>130.57504</v>
      </c>
      <c r="AD24" s="7">
        <f>+'2015Proj'!AD24*'Tuition Calculations'!BZ24*(1+'Select Headcount Changes'!V29)</f>
        <v>0</v>
      </c>
      <c r="AE24" s="7">
        <f>+'2015Proj'!AE24*'Tuition Calculations'!CF24*(1+'Select Headcount Changes'!V29)</f>
        <v>77216.041825548396</v>
      </c>
      <c r="AF24" s="7">
        <f>+'2015Proj'!AF24*'Tuition Calculations'!CL24*(1+'Select Headcount Changes'!V29)</f>
        <v>78895.558127564698</v>
      </c>
      <c r="AG24" s="7">
        <f t="shared" si="8"/>
        <v>156111.59995311309</v>
      </c>
      <c r="AH24" s="7">
        <f t="shared" si="9"/>
        <v>-3731.6387496556549</v>
      </c>
      <c r="AI24" s="7">
        <f t="shared" si="10"/>
        <v>-70901.13624345744</v>
      </c>
      <c r="AJ24" s="5">
        <v>1</v>
      </c>
      <c r="AK24" s="5">
        <v>0</v>
      </c>
      <c r="AL24" s="5">
        <v>0</v>
      </c>
      <c r="AM24" s="5">
        <f t="shared" si="11"/>
        <v>-3731.6387496556549</v>
      </c>
      <c r="AN24" s="5">
        <f t="shared" si="12"/>
        <v>0</v>
      </c>
      <c r="AO24" s="5">
        <f t="shared" si="13"/>
        <v>0</v>
      </c>
      <c r="AP24" s="5">
        <f t="shared" si="1"/>
        <v>-3731.6387496556549</v>
      </c>
    </row>
    <row r="25" spans="1:42" ht="18" customHeight="1" x14ac:dyDescent="0.25">
      <c r="A25" s="2" t="s">
        <v>9</v>
      </c>
      <c r="B25" s="2" t="s">
        <v>10</v>
      </c>
      <c r="C25" s="2" t="s">
        <v>48</v>
      </c>
      <c r="D25" s="2" t="s">
        <v>32</v>
      </c>
      <c r="E25" s="2" t="s">
        <v>49</v>
      </c>
      <c r="F25" s="2" t="s">
        <v>48</v>
      </c>
      <c r="G25" s="2" t="s">
        <v>50</v>
      </c>
      <c r="H25" s="2" t="s">
        <v>13</v>
      </c>
      <c r="I25" s="2" t="s">
        <v>14</v>
      </c>
      <c r="J25" s="7">
        <f>+'2015Proj'!J25*'Tuition Calculations'!BG25*(1+'Select Headcount Changes'!U30)</f>
        <v>1075753.31</v>
      </c>
      <c r="K25" s="7">
        <f>+'2015Proj'!K25*'Tuition Calculations'!BM25*(1+'Select Headcount Changes'!U30)</f>
        <v>1075753.31</v>
      </c>
      <c r="L25" s="7">
        <f t="shared" si="2"/>
        <v>43030.132400000002</v>
      </c>
      <c r="M25" s="7">
        <f>+'2015Proj'!M25*'Tuition Calculations'!BG25*(1+'Select Headcount Changes'!U30)</f>
        <v>0</v>
      </c>
      <c r="N25" s="7">
        <f>+'2015Proj'!N25*'Tuition Calculations'!BM25*(1+'Select Headcount Changes'!U30)</f>
        <v>157817.77746679197</v>
      </c>
      <c r="O25" s="7">
        <f>+'2015Proj'!O25*'Tuition Calculations'!BS25*(1+'Select Headcount Changes'!U30)</f>
        <v>0</v>
      </c>
      <c r="P25" s="7">
        <f t="shared" si="3"/>
        <v>157817.77746679197</v>
      </c>
      <c r="Q25" s="7">
        <f t="shared" si="4"/>
        <v>43745.270006660408</v>
      </c>
      <c r="R25" s="7">
        <f t="shared" si="5"/>
        <v>831160.13012654777</v>
      </c>
      <c r="T25" s="5">
        <v>1</v>
      </c>
      <c r="U25" s="5">
        <v>0</v>
      </c>
      <c r="V25" s="5">
        <v>0</v>
      </c>
      <c r="W25" s="5">
        <f t="shared" si="6"/>
        <v>831160.13012654777</v>
      </c>
      <c r="X25" s="5">
        <f t="shared" si="6"/>
        <v>0</v>
      </c>
      <c r="Y25" s="5">
        <f t="shared" si="6"/>
        <v>0</v>
      </c>
      <c r="Z25" s="7">
        <f>+'2015Proj'!Z25*'Tuition Calculations'!BY25*(1+'Select Headcount Changes'!U30)</f>
        <v>38984.06</v>
      </c>
      <c r="AA25" s="7">
        <f>+'2015Proj'!AA25*'Tuition Calculations'!BZ25*(1+'Select Headcount Changes'!V30)</f>
        <v>38984.06</v>
      </c>
      <c r="AB25" s="7">
        <f>+'2015Proj'!AB25*'Tuition Calculations'!CF25*(1+'Select Headcount Changes'!V30)</f>
        <v>1559.3624</v>
      </c>
      <c r="AC25" s="7">
        <f t="shared" si="7"/>
        <v>62.374496000000001</v>
      </c>
      <c r="AD25" s="7">
        <f>+'2015Proj'!AD25*'Tuition Calculations'!BZ25*(1+'Select Headcount Changes'!V30)</f>
        <v>92.356105433028503</v>
      </c>
      <c r="AE25" s="7">
        <f>+'2015Proj'!AE25*'Tuition Calculations'!CF25*(1+'Select Headcount Changes'!V30)</f>
        <v>0</v>
      </c>
      <c r="AF25" s="7">
        <f>+'2015Proj'!AF25*'Tuition Calculations'!CL25*(1+'Select Headcount Changes'!V30)</f>
        <v>0</v>
      </c>
      <c r="AG25" s="7">
        <f t="shared" si="8"/>
        <v>92.356105433028503</v>
      </c>
      <c r="AH25" s="7">
        <f t="shared" si="9"/>
        <v>1941.4664699283487</v>
      </c>
      <c r="AI25" s="7">
        <f t="shared" si="10"/>
        <v>36887.862928638628</v>
      </c>
      <c r="AJ25" s="5">
        <v>1</v>
      </c>
      <c r="AK25" s="5">
        <v>0</v>
      </c>
      <c r="AL25" s="5">
        <v>0</v>
      </c>
      <c r="AM25" s="5">
        <f t="shared" si="11"/>
        <v>1941.4664699283487</v>
      </c>
      <c r="AN25" s="5">
        <f t="shared" si="12"/>
        <v>0</v>
      </c>
      <c r="AO25" s="5">
        <f t="shared" si="13"/>
        <v>0</v>
      </c>
      <c r="AP25" s="5">
        <f t="shared" si="1"/>
        <v>1941.4664699283487</v>
      </c>
    </row>
    <row r="26" spans="1:42" ht="18" customHeight="1" x14ac:dyDescent="0.25">
      <c r="A26" s="2" t="s">
        <v>9</v>
      </c>
      <c r="B26" s="2" t="s">
        <v>10</v>
      </c>
      <c r="C26" s="2" t="s">
        <v>48</v>
      </c>
      <c r="D26" s="2" t="s">
        <v>32</v>
      </c>
      <c r="E26" s="2" t="s">
        <v>49</v>
      </c>
      <c r="F26" s="2" t="s">
        <v>48</v>
      </c>
      <c r="G26" s="2" t="s">
        <v>50</v>
      </c>
      <c r="H26" s="2" t="s">
        <v>15</v>
      </c>
      <c r="I26" s="2" t="s">
        <v>16</v>
      </c>
      <c r="J26" s="7">
        <f>+'2015Proj'!J26*'Tuition Calculations'!BG26*(1+'Select Headcount Changes'!U31)</f>
        <v>2253423.39</v>
      </c>
      <c r="K26" s="7">
        <f>+'2015Proj'!K26*'Tuition Calculations'!BM26*(1+'Select Headcount Changes'!U31)</f>
        <v>1103997.19</v>
      </c>
      <c r="L26" s="7">
        <f t="shared" si="2"/>
        <v>44159.887600000002</v>
      </c>
      <c r="M26" s="7">
        <f>+'2015Proj'!M26*'Tuition Calculations'!BG26*(1+'Select Headcount Changes'!U31)</f>
        <v>363929.05877655302</v>
      </c>
      <c r="N26" s="7">
        <f>+'2015Proj'!N26*'Tuition Calculations'!BM26*(1+'Select Headcount Changes'!U31)</f>
        <v>266877.832686587</v>
      </c>
      <c r="O26" s="7">
        <f>+'2015Proj'!O26*'Tuition Calculations'!BS26*(1+'Select Headcount Changes'!U31)</f>
        <v>596850.10818433797</v>
      </c>
      <c r="P26" s="7">
        <f t="shared" si="3"/>
        <v>1227656.9996474781</v>
      </c>
      <c r="Q26" s="7">
        <f t="shared" si="4"/>
        <v>49080.325137626103</v>
      </c>
      <c r="R26" s="7">
        <f t="shared" si="5"/>
        <v>932526.17761489586</v>
      </c>
      <c r="T26" s="5">
        <v>1</v>
      </c>
      <c r="U26" s="5">
        <v>0</v>
      </c>
      <c r="V26" s="5">
        <v>0</v>
      </c>
      <c r="W26" s="5">
        <f t="shared" si="6"/>
        <v>932526.17761489586</v>
      </c>
      <c r="X26" s="5">
        <f t="shared" si="6"/>
        <v>0</v>
      </c>
      <c r="Y26" s="5">
        <f t="shared" si="6"/>
        <v>0</v>
      </c>
      <c r="Z26" s="7">
        <f>+'2015Proj'!Z26*'Tuition Calculations'!BY26*(1+'Select Headcount Changes'!U31)</f>
        <v>69689.570000000007</v>
      </c>
      <c r="AA26" s="7">
        <f>+'2015Proj'!AA26*'Tuition Calculations'!BZ26*(1+'Select Headcount Changes'!V31)</f>
        <v>40010.58</v>
      </c>
      <c r="AB26" s="7">
        <f>+'2015Proj'!AB26*'Tuition Calculations'!CF26*(1+'Select Headcount Changes'!V31)</f>
        <v>1600.4232</v>
      </c>
      <c r="AC26" s="7">
        <f t="shared" si="7"/>
        <v>64.016927999999993</v>
      </c>
      <c r="AD26" s="7">
        <f>+'2015Proj'!AD26*'Tuition Calculations'!BZ26*(1+'Select Headcount Changes'!V31)</f>
        <v>0</v>
      </c>
      <c r="AE26" s="7">
        <f>+'2015Proj'!AE26*'Tuition Calculations'!CF26*(1+'Select Headcount Changes'!V31)</f>
        <v>15407.832119379</v>
      </c>
      <c r="AF26" s="7">
        <f>+'2015Proj'!AF26*'Tuition Calculations'!CL26*(1+'Select Headcount Changes'!V31)</f>
        <v>26662.807207803602</v>
      </c>
      <c r="AG26" s="7">
        <f t="shared" si="8"/>
        <v>42070.639327182602</v>
      </c>
      <c r="AH26" s="7">
        <f t="shared" si="9"/>
        <v>-106.20381275912987</v>
      </c>
      <c r="AI26" s="7">
        <f t="shared" si="10"/>
        <v>-2017.8724424234674</v>
      </c>
      <c r="AJ26" s="5">
        <v>1</v>
      </c>
      <c r="AK26" s="5">
        <v>0</v>
      </c>
      <c r="AL26" s="5">
        <v>0</v>
      </c>
      <c r="AM26" s="5">
        <f t="shared" si="11"/>
        <v>-106.20381275912987</v>
      </c>
      <c r="AN26" s="5">
        <f t="shared" si="12"/>
        <v>0</v>
      </c>
      <c r="AO26" s="5">
        <f t="shared" si="13"/>
        <v>0</v>
      </c>
      <c r="AP26" s="5">
        <f t="shared" si="1"/>
        <v>-106.20381275912987</v>
      </c>
    </row>
    <row r="27" spans="1:42" ht="18" customHeight="1" x14ac:dyDescent="0.25">
      <c r="A27" s="2" t="s">
        <v>9</v>
      </c>
      <c r="B27" s="2" t="s">
        <v>10</v>
      </c>
      <c r="C27" s="2" t="s">
        <v>52</v>
      </c>
      <c r="D27" s="2" t="s">
        <v>51</v>
      </c>
      <c r="E27" s="2" t="s">
        <v>53</v>
      </c>
      <c r="F27" s="2" t="s">
        <v>39</v>
      </c>
      <c r="G27" s="2" t="s">
        <v>54</v>
      </c>
      <c r="H27" s="2" t="s">
        <v>13</v>
      </c>
      <c r="I27" s="2" t="s">
        <v>14</v>
      </c>
      <c r="J27" s="7">
        <f>+'2015Proj'!J27*'Tuition Calculations'!BG27*(1+'Select Headcount Changes'!U32)</f>
        <v>1376560.58</v>
      </c>
      <c r="K27" s="7">
        <f>+'2015Proj'!K27*'Tuition Calculations'!BM27*(1+'Select Headcount Changes'!U32)</f>
        <v>1376560.58</v>
      </c>
      <c r="L27" s="7">
        <f t="shared" si="2"/>
        <v>55062.423200000005</v>
      </c>
      <c r="M27" s="7">
        <f>+'2015Proj'!M27*'Tuition Calculations'!BG27*(1+'Select Headcount Changes'!U32)</f>
        <v>0</v>
      </c>
      <c r="N27" s="7">
        <f>+'2015Proj'!N27*'Tuition Calculations'!BM27*(1+'Select Headcount Changes'!U32)</f>
        <v>35601.008157653501</v>
      </c>
      <c r="O27" s="7">
        <f>+'2015Proj'!O27*'Tuition Calculations'!BS27*(1+'Select Headcount Changes'!U32)</f>
        <v>0</v>
      </c>
      <c r="P27" s="7">
        <f t="shared" si="3"/>
        <v>35601.008157653501</v>
      </c>
      <c r="Q27" s="7">
        <f t="shared" si="4"/>
        <v>64294.857432117329</v>
      </c>
      <c r="R27" s="7">
        <f t="shared" si="5"/>
        <v>1221602.2912102293</v>
      </c>
      <c r="T27" s="5">
        <v>1</v>
      </c>
      <c r="U27" s="5">
        <v>0</v>
      </c>
      <c r="V27" s="5">
        <v>0</v>
      </c>
      <c r="W27" s="5">
        <f t="shared" si="6"/>
        <v>1221602.2912102293</v>
      </c>
      <c r="X27" s="5">
        <f t="shared" si="6"/>
        <v>0</v>
      </c>
      <c r="Y27" s="5">
        <f t="shared" si="6"/>
        <v>0</v>
      </c>
      <c r="Z27" s="7">
        <f>+'2015Proj'!Z27*'Tuition Calculations'!BY27*(1+'Select Headcount Changes'!U32)</f>
        <v>42557.51</v>
      </c>
      <c r="AA27" s="7">
        <f>+'2015Proj'!AA27*'Tuition Calculations'!BZ27*(1+'Select Headcount Changes'!V32)</f>
        <v>42557.51</v>
      </c>
      <c r="AB27" s="7">
        <f>+'2015Proj'!AB27*'Tuition Calculations'!CF27*(1+'Select Headcount Changes'!V32)</f>
        <v>1702.3004000000001</v>
      </c>
      <c r="AC27" s="7">
        <f t="shared" si="7"/>
        <v>68.092016000000001</v>
      </c>
      <c r="AD27" s="7">
        <f>+'2015Proj'!AD27*'Tuition Calculations'!BZ27*(1+'Select Headcount Changes'!V32)</f>
        <v>257.12701472647001</v>
      </c>
      <c r="AE27" s="7">
        <f>+'2015Proj'!AE27*'Tuition Calculations'!CF27*(1+'Select Headcount Changes'!V32)</f>
        <v>0</v>
      </c>
      <c r="AF27" s="7">
        <f>+'2015Proj'!AF27*'Tuition Calculations'!CL27*(1+'Select Headcount Changes'!V32)</f>
        <v>0</v>
      </c>
      <c r="AG27" s="7">
        <f t="shared" si="8"/>
        <v>257.12701472647001</v>
      </c>
      <c r="AH27" s="7">
        <f t="shared" si="9"/>
        <v>2111.6145484636763</v>
      </c>
      <c r="AI27" s="7">
        <f t="shared" si="10"/>
        <v>40120.676420809847</v>
      </c>
      <c r="AJ27" s="5">
        <v>1</v>
      </c>
      <c r="AK27" s="5">
        <v>0</v>
      </c>
      <c r="AL27" s="5">
        <v>0</v>
      </c>
      <c r="AM27" s="5">
        <f t="shared" si="11"/>
        <v>2111.6145484636763</v>
      </c>
      <c r="AN27" s="5">
        <f t="shared" si="12"/>
        <v>0</v>
      </c>
      <c r="AO27" s="5">
        <f t="shared" si="13"/>
        <v>0</v>
      </c>
      <c r="AP27" s="5">
        <f t="shared" si="1"/>
        <v>2111.6145484636763</v>
      </c>
    </row>
    <row r="28" spans="1:42" ht="18" customHeight="1" x14ac:dyDescent="0.25">
      <c r="A28" s="2" t="s">
        <v>9</v>
      </c>
      <c r="B28" s="2" t="s">
        <v>10</v>
      </c>
      <c r="C28" s="2" t="s">
        <v>52</v>
      </c>
      <c r="D28" s="2" t="s">
        <v>51</v>
      </c>
      <c r="E28" s="2" t="s">
        <v>53</v>
      </c>
      <c r="F28" s="2" t="s">
        <v>39</v>
      </c>
      <c r="G28" s="2" t="s">
        <v>54</v>
      </c>
      <c r="H28" s="2" t="s">
        <v>15</v>
      </c>
      <c r="I28" s="2" t="s">
        <v>16</v>
      </c>
      <c r="J28" s="7">
        <f>+'2015Proj'!J28*'Tuition Calculations'!BG28*(1+'Select Headcount Changes'!U33)</f>
        <v>2839639.62</v>
      </c>
      <c r="K28" s="7">
        <f>+'2015Proj'!K28*'Tuition Calculations'!BM28*(1+'Select Headcount Changes'!U33)</f>
        <v>1355525.17</v>
      </c>
      <c r="L28" s="7">
        <f t="shared" si="2"/>
        <v>54221.006799999996</v>
      </c>
      <c r="M28" s="7">
        <f>+'2015Proj'!M28*'Tuition Calculations'!BG28*(1+'Select Headcount Changes'!U33)</f>
        <v>0</v>
      </c>
      <c r="N28" s="7">
        <f>+'2015Proj'!N28*'Tuition Calculations'!BM28*(1+'Select Headcount Changes'!U33)</f>
        <v>27282</v>
      </c>
      <c r="O28" s="7">
        <f>+'2015Proj'!O28*'Tuition Calculations'!BS28*(1+'Select Headcount Changes'!U33)</f>
        <v>667389.92938627605</v>
      </c>
      <c r="P28" s="7">
        <f t="shared" si="3"/>
        <v>694671.92938627605</v>
      </c>
      <c r="Q28" s="7">
        <f t="shared" si="4"/>
        <v>104537.3341906862</v>
      </c>
      <c r="R28" s="7">
        <f t="shared" si="5"/>
        <v>1986209.3496230377</v>
      </c>
      <c r="T28" s="5">
        <v>1</v>
      </c>
      <c r="U28" s="5">
        <v>0</v>
      </c>
      <c r="V28" s="5">
        <v>0</v>
      </c>
      <c r="W28" s="5">
        <f t="shared" si="6"/>
        <v>1986209.3496230377</v>
      </c>
      <c r="X28" s="5">
        <f t="shared" si="6"/>
        <v>0</v>
      </c>
      <c r="Y28" s="5">
        <f t="shared" si="6"/>
        <v>0</v>
      </c>
      <c r="Z28" s="7">
        <f>+'2015Proj'!Z28*'Tuition Calculations'!BY28*(1+'Select Headcount Changes'!U33)</f>
        <v>103024.29</v>
      </c>
      <c r="AA28" s="7">
        <f>+'2015Proj'!AA28*'Tuition Calculations'!BZ28*(1+'Select Headcount Changes'!V33)</f>
        <v>41910.76</v>
      </c>
      <c r="AB28" s="7">
        <f>+'2015Proj'!AB28*'Tuition Calculations'!CF28*(1+'Select Headcount Changes'!V33)</f>
        <v>1676.4304</v>
      </c>
      <c r="AC28" s="7">
        <f t="shared" si="7"/>
        <v>67.057215999999997</v>
      </c>
      <c r="AD28" s="7">
        <f>+'2015Proj'!AD28*'Tuition Calculations'!BZ28*(1+'Select Headcount Changes'!V33)</f>
        <v>0</v>
      </c>
      <c r="AE28" s="7">
        <f>+'2015Proj'!AE28*'Tuition Calculations'!CF28*(1+'Select Headcount Changes'!V33)</f>
        <v>27482.0176735483</v>
      </c>
      <c r="AF28" s="7">
        <f>+'2015Proj'!AF28*'Tuition Calculations'!CL28*(1+'Select Headcount Changes'!V33)</f>
        <v>27482.0176735483</v>
      </c>
      <c r="AG28" s="7">
        <f t="shared" si="8"/>
        <v>54964.0353470966</v>
      </c>
      <c r="AH28" s="7">
        <f t="shared" si="9"/>
        <v>-656.01662815482996</v>
      </c>
      <c r="AI28" s="7">
        <f t="shared" si="10"/>
        <v>-12464.315934941769</v>
      </c>
      <c r="AJ28" s="5">
        <v>1</v>
      </c>
      <c r="AK28" s="5">
        <v>0</v>
      </c>
      <c r="AL28" s="5">
        <v>0</v>
      </c>
      <c r="AM28" s="5">
        <f t="shared" si="11"/>
        <v>-656.01662815482996</v>
      </c>
      <c r="AN28" s="5">
        <f t="shared" si="12"/>
        <v>0</v>
      </c>
      <c r="AO28" s="5">
        <f t="shared" si="13"/>
        <v>0</v>
      </c>
      <c r="AP28" s="5">
        <f t="shared" si="1"/>
        <v>-656.01662815482996</v>
      </c>
    </row>
    <row r="29" spans="1:42" ht="18" customHeight="1" x14ac:dyDescent="0.25">
      <c r="A29" s="2" t="s">
        <v>9</v>
      </c>
      <c r="B29" s="2" t="s">
        <v>10</v>
      </c>
      <c r="C29" s="2" t="s">
        <v>52</v>
      </c>
      <c r="D29" s="2" t="s">
        <v>51</v>
      </c>
      <c r="E29" s="2" t="s">
        <v>53</v>
      </c>
      <c r="F29" s="2" t="s">
        <v>55</v>
      </c>
      <c r="G29" s="2" t="s">
        <v>56</v>
      </c>
      <c r="H29" s="2" t="s">
        <v>13</v>
      </c>
      <c r="I29" s="2" t="s">
        <v>14</v>
      </c>
      <c r="J29" s="7">
        <f>+'2015Proj'!J29*'Tuition Calculations'!BG29*(1+'Select Headcount Changes'!U34)</f>
        <v>918887.2</v>
      </c>
      <c r="K29" s="7">
        <f>+'2015Proj'!K29*'Tuition Calculations'!BM29*(1+'Select Headcount Changes'!U34)</f>
        <v>918887.2</v>
      </c>
      <c r="L29" s="7">
        <f t="shared" si="2"/>
        <v>36755.487999999998</v>
      </c>
      <c r="M29" s="7">
        <f>+'2015Proj'!M29*'Tuition Calculations'!BG29*(1+'Select Headcount Changes'!U34)</f>
        <v>0</v>
      </c>
      <c r="N29" s="7">
        <f>+'2015Proj'!N29*'Tuition Calculations'!BM29*(1+'Select Headcount Changes'!U34)</f>
        <v>38731.435211846998</v>
      </c>
      <c r="O29" s="7">
        <f>+'2015Proj'!O29*'Tuition Calculations'!BS29*(1+'Select Headcount Changes'!U34)</f>
        <v>0</v>
      </c>
      <c r="P29" s="7">
        <f t="shared" si="3"/>
        <v>38731.435211846998</v>
      </c>
      <c r="Q29" s="7">
        <f t="shared" si="4"/>
        <v>42170.013839407649</v>
      </c>
      <c r="R29" s="7">
        <f t="shared" si="5"/>
        <v>801230.2629487454</v>
      </c>
      <c r="T29" s="5">
        <v>1</v>
      </c>
      <c r="U29" s="5">
        <v>0</v>
      </c>
      <c r="V29" s="5">
        <v>0</v>
      </c>
      <c r="W29" s="5">
        <f t="shared" si="6"/>
        <v>801230.2629487454</v>
      </c>
      <c r="X29" s="5">
        <f t="shared" si="6"/>
        <v>0</v>
      </c>
      <c r="Y29" s="5">
        <f t="shared" si="6"/>
        <v>0</v>
      </c>
      <c r="Z29" s="7">
        <f>+'2015Proj'!Z29*'Tuition Calculations'!BY29*(1+'Select Headcount Changes'!U34)</f>
        <v>28444.81</v>
      </c>
      <c r="AA29" s="7">
        <f>+'2015Proj'!AA29*'Tuition Calculations'!BZ29*(1+'Select Headcount Changes'!V34)</f>
        <v>28444.81</v>
      </c>
      <c r="AB29" s="7">
        <f>+'2015Proj'!AB29*'Tuition Calculations'!CF29*(1+'Select Headcount Changes'!V34)</f>
        <v>1137.7924</v>
      </c>
      <c r="AC29" s="7">
        <f t="shared" si="7"/>
        <v>45.511696000000001</v>
      </c>
      <c r="AD29" s="7">
        <f>+'2015Proj'!AD29*'Tuition Calculations'!BZ29*(1+'Select Headcount Changes'!V34)</f>
        <v>0</v>
      </c>
      <c r="AE29" s="7">
        <f>+'2015Proj'!AE29*'Tuition Calculations'!CF29*(1+'Select Headcount Changes'!V34)</f>
        <v>0</v>
      </c>
      <c r="AF29" s="7">
        <f>+'2015Proj'!AF29*'Tuition Calculations'!CL29*(1+'Select Headcount Changes'!V34)</f>
        <v>0</v>
      </c>
      <c r="AG29" s="7">
        <f t="shared" si="8"/>
        <v>0</v>
      </c>
      <c r="AH29" s="7">
        <f t="shared" si="9"/>
        <v>1419.9649152000002</v>
      </c>
      <c r="AI29" s="7">
        <f t="shared" si="10"/>
        <v>26979.333388799998</v>
      </c>
      <c r="AJ29" s="5">
        <v>1</v>
      </c>
      <c r="AK29" s="5">
        <v>0</v>
      </c>
      <c r="AL29" s="5">
        <v>0</v>
      </c>
      <c r="AM29" s="5">
        <f t="shared" si="11"/>
        <v>1419.9649152000002</v>
      </c>
      <c r="AN29" s="5">
        <f t="shared" si="12"/>
        <v>0</v>
      </c>
      <c r="AO29" s="5">
        <f t="shared" si="13"/>
        <v>0</v>
      </c>
      <c r="AP29" s="5">
        <f t="shared" si="1"/>
        <v>1419.9649152000002</v>
      </c>
    </row>
    <row r="30" spans="1:42" ht="18" customHeight="1" x14ac:dyDescent="0.25">
      <c r="A30" s="2" t="s">
        <v>9</v>
      </c>
      <c r="B30" s="2" t="s">
        <v>10</v>
      </c>
      <c r="C30" s="2" t="s">
        <v>52</v>
      </c>
      <c r="D30" s="2" t="s">
        <v>51</v>
      </c>
      <c r="E30" s="2" t="s">
        <v>53</v>
      </c>
      <c r="F30" s="2" t="s">
        <v>55</v>
      </c>
      <c r="G30" s="2" t="s">
        <v>56</v>
      </c>
      <c r="H30" s="2" t="s">
        <v>15</v>
      </c>
      <c r="I30" s="2" t="s">
        <v>16</v>
      </c>
      <c r="J30" s="7">
        <f>+'2015Proj'!J30*'Tuition Calculations'!BG30*(1+'Select Headcount Changes'!U35)</f>
        <v>2534538.4700000002</v>
      </c>
      <c r="K30" s="7">
        <f>+'2015Proj'!K30*'Tuition Calculations'!BM30*(1+'Select Headcount Changes'!U35)</f>
        <v>1430422.97</v>
      </c>
      <c r="L30" s="7">
        <f t="shared" si="2"/>
        <v>57216.918799999999</v>
      </c>
      <c r="M30" s="7">
        <f>+'2015Proj'!M30*'Tuition Calculations'!BG30*(1+'Select Headcount Changes'!U35)</f>
        <v>83327.776866667889</v>
      </c>
      <c r="N30" s="7">
        <f>+'2015Proj'!N30*'Tuition Calculations'!BM30*(1+'Select Headcount Changes'!U35)</f>
        <v>36108</v>
      </c>
      <c r="O30" s="7">
        <f>+'2015Proj'!O30*'Tuition Calculations'!BS30*(1+'Select Headcount Changes'!U35)</f>
        <v>141627.99718511899</v>
      </c>
      <c r="P30" s="7">
        <f t="shared" si="3"/>
        <v>261063.77405178687</v>
      </c>
      <c r="Q30" s="7">
        <f t="shared" si="4"/>
        <v>110812.88885741067</v>
      </c>
      <c r="R30" s="7">
        <f t="shared" si="5"/>
        <v>2105444.8882908025</v>
      </c>
      <c r="T30" s="5">
        <v>1</v>
      </c>
      <c r="U30" s="5">
        <v>0</v>
      </c>
      <c r="V30" s="5">
        <v>0</v>
      </c>
      <c r="W30" s="5">
        <f t="shared" si="6"/>
        <v>2105444.8882908025</v>
      </c>
      <c r="X30" s="5">
        <f t="shared" si="6"/>
        <v>0</v>
      </c>
      <c r="Y30" s="5">
        <f t="shared" si="6"/>
        <v>0</v>
      </c>
      <c r="Z30" s="7">
        <f>+'2015Proj'!Z30*'Tuition Calculations'!BY30*(1+'Select Headcount Changes'!U35)</f>
        <v>91643.57</v>
      </c>
      <c r="AA30" s="7">
        <f>+'2015Proj'!AA30*'Tuition Calculations'!BZ30*(1+'Select Headcount Changes'!V35)</f>
        <v>44161.72</v>
      </c>
      <c r="AB30" s="7">
        <f>+'2015Proj'!AB30*'Tuition Calculations'!CF30*(1+'Select Headcount Changes'!V35)</f>
        <v>1766.4688000000001</v>
      </c>
      <c r="AC30" s="7">
        <f t="shared" si="7"/>
        <v>70.658752000000007</v>
      </c>
      <c r="AD30" s="7">
        <f>+'2015Proj'!AD30*'Tuition Calculations'!BZ30*(1+'Select Headcount Changes'!V35)</f>
        <v>0</v>
      </c>
      <c r="AE30" s="7">
        <f>+'2015Proj'!AE30*'Tuition Calculations'!CF30*(1+'Select Headcount Changes'!V35)</f>
        <v>6108.11005076323</v>
      </c>
      <c r="AF30" s="7">
        <f>+'2015Proj'!AF30*'Tuition Calculations'!CL30*(1+'Select Headcount Changes'!V35)</f>
        <v>9131.8568744673394</v>
      </c>
      <c r="AG30" s="7">
        <f t="shared" si="8"/>
        <v>15239.966925230568</v>
      </c>
      <c r="AH30" s="7">
        <f t="shared" si="9"/>
        <v>1442.5547161384716</v>
      </c>
      <c r="AI30" s="7">
        <f t="shared" si="10"/>
        <v>27408.539606630959</v>
      </c>
      <c r="AJ30" s="5">
        <v>1</v>
      </c>
      <c r="AK30" s="5">
        <v>0</v>
      </c>
      <c r="AL30" s="5">
        <v>0</v>
      </c>
      <c r="AM30" s="5">
        <f t="shared" si="11"/>
        <v>1442.5547161384716</v>
      </c>
      <c r="AN30" s="5">
        <f t="shared" si="12"/>
        <v>0</v>
      </c>
      <c r="AO30" s="5">
        <f t="shared" si="13"/>
        <v>0</v>
      </c>
      <c r="AP30" s="5">
        <f t="shared" si="1"/>
        <v>1442.5547161384716</v>
      </c>
    </row>
    <row r="31" spans="1:42" ht="18" customHeight="1" x14ac:dyDescent="0.25">
      <c r="A31" s="2" t="s">
        <v>9</v>
      </c>
      <c r="B31" s="2" t="s">
        <v>10</v>
      </c>
      <c r="C31" s="2" t="s">
        <v>34</v>
      </c>
      <c r="D31" s="2" t="s">
        <v>57</v>
      </c>
      <c r="E31" s="2" t="s">
        <v>58</v>
      </c>
      <c r="F31" s="2" t="s">
        <v>59</v>
      </c>
      <c r="G31" s="2" t="s">
        <v>60</v>
      </c>
      <c r="H31" s="2" t="s">
        <v>13</v>
      </c>
      <c r="I31" s="2" t="s">
        <v>14</v>
      </c>
      <c r="J31" s="7">
        <f>+'2015Proj'!J31*'Tuition Calculations'!BG31*(1+'Select Headcount Changes'!U36)</f>
        <v>19325</v>
      </c>
      <c r="K31" s="7">
        <f>+'2015Proj'!K31*'Tuition Calculations'!BM31*(1+'Select Headcount Changes'!U36)</f>
        <v>19325</v>
      </c>
      <c r="L31" s="7">
        <f t="shared" si="2"/>
        <v>773</v>
      </c>
      <c r="M31" s="7">
        <f>+'2015Proj'!M31*'Tuition Calculations'!BG31*(1+'Select Headcount Changes'!U36)</f>
        <v>0</v>
      </c>
      <c r="N31" s="7">
        <f>+'2015Proj'!N31*'Tuition Calculations'!BM31*(1+'Select Headcount Changes'!U36)</f>
        <v>0</v>
      </c>
      <c r="O31" s="7">
        <f>+'2015Proj'!O31*'Tuition Calculations'!BS31*(1+'Select Headcount Changes'!U36)</f>
        <v>0</v>
      </c>
      <c r="P31" s="7">
        <f t="shared" si="3"/>
        <v>0</v>
      </c>
      <c r="Q31" s="7">
        <f t="shared" si="4"/>
        <v>927.6</v>
      </c>
      <c r="R31" s="7">
        <f t="shared" si="5"/>
        <v>17624.400000000001</v>
      </c>
      <c r="T31" s="5">
        <v>1</v>
      </c>
      <c r="U31" s="5">
        <v>0</v>
      </c>
      <c r="V31" s="5">
        <v>0</v>
      </c>
      <c r="W31" s="5">
        <f t="shared" si="6"/>
        <v>17624.400000000001</v>
      </c>
      <c r="X31" s="5">
        <f t="shared" si="6"/>
        <v>0</v>
      </c>
      <c r="Y31" s="5">
        <f t="shared" si="6"/>
        <v>0</v>
      </c>
      <c r="Z31" s="7">
        <f>+'2015Proj'!Z31*'Tuition Calculations'!BY31*(1+'Select Headcount Changes'!U36)</f>
        <v>598</v>
      </c>
      <c r="AA31" s="7">
        <f>+'2015Proj'!AA31*'Tuition Calculations'!BZ31*(1+'Select Headcount Changes'!V36)</f>
        <v>598</v>
      </c>
      <c r="AB31" s="7">
        <f>+'2015Proj'!AB31*'Tuition Calculations'!CF31*(1+'Select Headcount Changes'!V36)</f>
        <v>23.92</v>
      </c>
      <c r="AC31" s="7">
        <f t="shared" si="7"/>
        <v>0.95680000000000009</v>
      </c>
      <c r="AD31" s="7">
        <f>+'2015Proj'!AD31*'Tuition Calculations'!BZ31*(1+'Select Headcount Changes'!V36)</f>
        <v>0</v>
      </c>
      <c r="AE31" s="7">
        <f>+'2015Proj'!AE31*'Tuition Calculations'!CF31*(1+'Select Headcount Changes'!V36)</f>
        <v>0</v>
      </c>
      <c r="AF31" s="7">
        <f>+'2015Proj'!AF31*'Tuition Calculations'!CL31*(1+'Select Headcount Changes'!V36)</f>
        <v>0</v>
      </c>
      <c r="AG31" s="7">
        <f t="shared" si="8"/>
        <v>0</v>
      </c>
      <c r="AH31" s="7">
        <f t="shared" si="9"/>
        <v>29.852159999999998</v>
      </c>
      <c r="AI31" s="7">
        <f t="shared" si="10"/>
        <v>567.19103999999993</v>
      </c>
      <c r="AJ31" s="5">
        <v>1</v>
      </c>
      <c r="AK31" s="5">
        <v>0</v>
      </c>
      <c r="AL31" s="5">
        <v>0</v>
      </c>
      <c r="AM31" s="5">
        <f t="shared" si="11"/>
        <v>29.852159999999998</v>
      </c>
      <c r="AN31" s="5">
        <f t="shared" si="12"/>
        <v>0</v>
      </c>
      <c r="AO31" s="5">
        <f t="shared" si="13"/>
        <v>0</v>
      </c>
      <c r="AP31" s="5">
        <f t="shared" si="1"/>
        <v>29.852159999999998</v>
      </c>
    </row>
    <row r="32" spans="1:42" ht="18" customHeight="1" x14ac:dyDescent="0.25">
      <c r="A32" s="2" t="s">
        <v>9</v>
      </c>
      <c r="B32" s="2" t="s">
        <v>10</v>
      </c>
      <c r="C32" s="2" t="s">
        <v>34</v>
      </c>
      <c r="D32" s="2" t="s">
        <v>57</v>
      </c>
      <c r="E32" s="2" t="s">
        <v>58</v>
      </c>
      <c r="F32" s="2" t="s">
        <v>59</v>
      </c>
      <c r="G32" s="2" t="s">
        <v>60</v>
      </c>
      <c r="H32" s="2" t="s">
        <v>15</v>
      </c>
      <c r="I32" s="2" t="s">
        <v>16</v>
      </c>
      <c r="J32" s="7">
        <f>+'2015Proj'!J32*'Tuition Calculations'!BG32*(1+'Select Headcount Changes'!U37)</f>
        <v>145775.74</v>
      </c>
      <c r="K32" s="7">
        <f>+'2015Proj'!K32*'Tuition Calculations'!BM32*(1+'Select Headcount Changes'!U37)</f>
        <v>92938.33</v>
      </c>
      <c r="L32" s="7">
        <f t="shared" si="2"/>
        <v>3717.5332000000003</v>
      </c>
      <c r="M32" s="7">
        <f>+'2015Proj'!M32*'Tuition Calculations'!BG32*(1+'Select Headcount Changes'!U37)</f>
        <v>0</v>
      </c>
      <c r="N32" s="7">
        <f>+'2015Proj'!N32*'Tuition Calculations'!BM32*(1+'Select Headcount Changes'!U37)</f>
        <v>0</v>
      </c>
      <c r="O32" s="7">
        <f>+'2015Proj'!O32*'Tuition Calculations'!BS32*(1+'Select Headcount Changes'!U37)</f>
        <v>0</v>
      </c>
      <c r="P32" s="7">
        <f t="shared" si="3"/>
        <v>0</v>
      </c>
      <c r="Q32" s="7">
        <f t="shared" si="4"/>
        <v>7102.9103399999995</v>
      </c>
      <c r="R32" s="7">
        <f t="shared" si="5"/>
        <v>134955.29645999998</v>
      </c>
      <c r="T32" s="5">
        <v>1</v>
      </c>
      <c r="U32" s="5">
        <v>0</v>
      </c>
      <c r="V32" s="5">
        <v>0</v>
      </c>
      <c r="W32" s="5">
        <f t="shared" si="6"/>
        <v>134955.29645999998</v>
      </c>
      <c r="X32" s="5">
        <f t="shared" si="6"/>
        <v>0</v>
      </c>
      <c r="Y32" s="5">
        <f t="shared" si="6"/>
        <v>0</v>
      </c>
      <c r="Z32" s="7">
        <f>+'2015Proj'!Z32*'Tuition Calculations'!BY32*(1+'Select Headcount Changes'!U37)</f>
        <v>5286.47</v>
      </c>
      <c r="AA32" s="7">
        <f>+'2015Proj'!AA32*'Tuition Calculations'!BZ32*(1+'Select Headcount Changes'!V37)</f>
        <v>2876.95</v>
      </c>
      <c r="AB32" s="7">
        <f>+'2015Proj'!AB32*'Tuition Calculations'!CF32*(1+'Select Headcount Changes'!V37)</f>
        <v>115.078</v>
      </c>
      <c r="AC32" s="7">
        <f t="shared" si="7"/>
        <v>4.6031200000000005</v>
      </c>
      <c r="AD32" s="7">
        <f>+'2015Proj'!AD32*'Tuition Calculations'!BZ32*(1+'Select Headcount Changes'!V37)</f>
        <v>0</v>
      </c>
      <c r="AE32" s="7">
        <f>+'2015Proj'!AE32*'Tuition Calculations'!CF32*(1+'Select Headcount Changes'!V37)</f>
        <v>0</v>
      </c>
      <c r="AF32" s="7">
        <f>+'2015Proj'!AF32*'Tuition Calculations'!CL32*(1+'Select Headcount Changes'!V37)</f>
        <v>0</v>
      </c>
      <c r="AG32" s="7">
        <f t="shared" si="8"/>
        <v>0</v>
      </c>
      <c r="AH32" s="7">
        <f t="shared" si="9"/>
        <v>143.61734399999997</v>
      </c>
      <c r="AI32" s="7">
        <f t="shared" si="10"/>
        <v>2728.7295359999998</v>
      </c>
      <c r="AJ32" s="5">
        <v>1</v>
      </c>
      <c r="AK32" s="5">
        <v>0</v>
      </c>
      <c r="AL32" s="5">
        <v>0</v>
      </c>
      <c r="AM32" s="5">
        <f t="shared" si="11"/>
        <v>143.61734399999997</v>
      </c>
      <c r="AN32" s="5">
        <f t="shared" si="12"/>
        <v>0</v>
      </c>
      <c r="AO32" s="5">
        <f t="shared" si="13"/>
        <v>0</v>
      </c>
      <c r="AP32" s="5">
        <f t="shared" si="1"/>
        <v>143.61734399999997</v>
      </c>
    </row>
    <row r="33" spans="1:42" ht="18" customHeight="1" x14ac:dyDescent="0.25">
      <c r="A33" s="2" t="s">
        <v>9</v>
      </c>
      <c r="B33" s="2" t="s">
        <v>10</v>
      </c>
      <c r="C33" s="2" t="s">
        <v>34</v>
      </c>
      <c r="D33" s="2" t="s">
        <v>57</v>
      </c>
      <c r="E33" s="2" t="s">
        <v>58</v>
      </c>
      <c r="F33" s="2" t="s">
        <v>61</v>
      </c>
      <c r="G33" s="2" t="s">
        <v>62</v>
      </c>
      <c r="H33" s="2" t="s">
        <v>13</v>
      </c>
      <c r="I33" s="2" t="s">
        <v>14</v>
      </c>
      <c r="J33" s="7">
        <f>+'2015Proj'!J33*'Tuition Calculations'!BG33*(1+'Select Headcount Changes'!U38)</f>
        <v>132513.75</v>
      </c>
      <c r="K33" s="7">
        <f>+'2015Proj'!K33*'Tuition Calculations'!BM33*(1+'Select Headcount Changes'!U38)</f>
        <v>132513.75</v>
      </c>
      <c r="L33" s="7">
        <f t="shared" si="2"/>
        <v>5300.55</v>
      </c>
      <c r="M33" s="7">
        <f>+'2015Proj'!M33*'Tuition Calculations'!BG33*(1+'Select Headcount Changes'!U38)</f>
        <v>0</v>
      </c>
      <c r="N33" s="7">
        <f>+'2015Proj'!N33*'Tuition Calculations'!BM33*(1+'Select Headcount Changes'!U38)</f>
        <v>0</v>
      </c>
      <c r="O33" s="7">
        <f>+'2015Proj'!O33*'Tuition Calculations'!BS33*(1+'Select Headcount Changes'!U38)</f>
        <v>0</v>
      </c>
      <c r="P33" s="7">
        <f t="shared" si="3"/>
        <v>0</v>
      </c>
      <c r="Q33" s="7">
        <f t="shared" si="4"/>
        <v>6360.66</v>
      </c>
      <c r="R33" s="7">
        <f t="shared" si="5"/>
        <v>120852.54</v>
      </c>
      <c r="T33" s="5">
        <v>1</v>
      </c>
      <c r="U33" s="5">
        <v>0</v>
      </c>
      <c r="V33" s="5">
        <v>0</v>
      </c>
      <c r="W33" s="5">
        <f t="shared" si="6"/>
        <v>120852.54</v>
      </c>
      <c r="X33" s="5">
        <f t="shared" si="6"/>
        <v>0</v>
      </c>
      <c r="Y33" s="5">
        <f t="shared" si="6"/>
        <v>0</v>
      </c>
      <c r="Z33" s="7">
        <f>+'2015Proj'!Z33*'Tuition Calculations'!BY33*(1+'Select Headcount Changes'!U38)</f>
        <v>4100.2700000000004</v>
      </c>
      <c r="AA33" s="7">
        <f>+'2015Proj'!AA33*'Tuition Calculations'!BZ33*(1+'Select Headcount Changes'!V38)</f>
        <v>4100.2700000000004</v>
      </c>
      <c r="AB33" s="7">
        <f>+'2015Proj'!AB33*'Tuition Calculations'!CF33*(1+'Select Headcount Changes'!V38)</f>
        <v>164.01079999999999</v>
      </c>
      <c r="AC33" s="7">
        <f t="shared" si="7"/>
        <v>6.5604319999999996</v>
      </c>
      <c r="AD33" s="7">
        <f>+'2015Proj'!AD33*'Tuition Calculations'!BZ33*(1+'Select Headcount Changes'!V38)</f>
        <v>0</v>
      </c>
      <c r="AE33" s="7">
        <f>+'2015Proj'!AE33*'Tuition Calculations'!CF33*(1+'Select Headcount Changes'!V38)</f>
        <v>0</v>
      </c>
      <c r="AF33" s="7">
        <f>+'2015Proj'!AF33*'Tuition Calculations'!CL33*(1+'Select Headcount Changes'!V38)</f>
        <v>0</v>
      </c>
      <c r="AG33" s="7">
        <f t="shared" si="8"/>
        <v>0</v>
      </c>
      <c r="AH33" s="7">
        <f t="shared" si="9"/>
        <v>204.68547840000002</v>
      </c>
      <c r="AI33" s="7">
        <f t="shared" si="10"/>
        <v>3889.0240896</v>
      </c>
      <c r="AJ33" s="5">
        <v>1</v>
      </c>
      <c r="AK33" s="5">
        <v>0</v>
      </c>
      <c r="AL33" s="5">
        <v>0</v>
      </c>
      <c r="AM33" s="5">
        <f t="shared" si="11"/>
        <v>204.68547840000002</v>
      </c>
      <c r="AN33" s="5">
        <f t="shared" si="12"/>
        <v>0</v>
      </c>
      <c r="AO33" s="5">
        <f t="shared" si="13"/>
        <v>0</v>
      </c>
      <c r="AP33" s="5">
        <f t="shared" si="1"/>
        <v>204.68547840000002</v>
      </c>
    </row>
    <row r="34" spans="1:42" ht="18" customHeight="1" x14ac:dyDescent="0.25">
      <c r="A34" s="2" t="s">
        <v>9</v>
      </c>
      <c r="B34" s="2" t="s">
        <v>10</v>
      </c>
      <c r="C34" s="2" t="s">
        <v>34</v>
      </c>
      <c r="D34" s="2" t="s">
        <v>57</v>
      </c>
      <c r="E34" s="2" t="s">
        <v>58</v>
      </c>
      <c r="F34" s="2" t="s">
        <v>61</v>
      </c>
      <c r="G34" s="2" t="s">
        <v>62</v>
      </c>
      <c r="H34" s="2" t="s">
        <v>15</v>
      </c>
      <c r="I34" s="2" t="s">
        <v>16</v>
      </c>
      <c r="J34" s="7">
        <f>+'2015Proj'!J34*'Tuition Calculations'!BG34*(1+'Select Headcount Changes'!U39)</f>
        <v>343525</v>
      </c>
      <c r="K34" s="7">
        <f>+'2015Proj'!K34*'Tuition Calculations'!BM34*(1+'Select Headcount Changes'!U39)</f>
        <v>219017</v>
      </c>
      <c r="L34" s="7">
        <f t="shared" si="2"/>
        <v>8760.68</v>
      </c>
      <c r="M34" s="7">
        <f>+'2015Proj'!M34*'Tuition Calculations'!BG34*(1+'Select Headcount Changes'!U39)</f>
        <v>0</v>
      </c>
      <c r="N34" s="7">
        <f>+'2015Proj'!N34*'Tuition Calculations'!BM34*(1+'Select Headcount Changes'!U39)</f>
        <v>0</v>
      </c>
      <c r="O34" s="7">
        <f>+'2015Proj'!O34*'Tuition Calculations'!BS34*(1+'Select Headcount Changes'!U39)</f>
        <v>0</v>
      </c>
      <c r="P34" s="7">
        <f t="shared" si="3"/>
        <v>0</v>
      </c>
      <c r="Q34" s="7">
        <f t="shared" si="4"/>
        <v>16738.216</v>
      </c>
      <c r="R34" s="7">
        <f t="shared" si="5"/>
        <v>318026.10399999999</v>
      </c>
      <c r="T34" s="5">
        <v>1</v>
      </c>
      <c r="U34" s="5">
        <v>0</v>
      </c>
      <c r="V34" s="5">
        <v>0</v>
      </c>
      <c r="W34" s="5">
        <f t="shared" si="6"/>
        <v>318026.10399999999</v>
      </c>
      <c r="X34" s="5">
        <f t="shared" si="6"/>
        <v>0</v>
      </c>
      <c r="Y34" s="5">
        <f t="shared" si="6"/>
        <v>0</v>
      </c>
      <c r="Z34" s="7">
        <f>+'2015Proj'!Z34*'Tuition Calculations'!BY34*(1+'Select Headcount Changes'!U39)</f>
        <v>12456</v>
      </c>
      <c r="AA34" s="7">
        <f>+'2015Proj'!AA34*'Tuition Calculations'!BZ34*(1+'Select Headcount Changes'!V39)</f>
        <v>6778</v>
      </c>
      <c r="AB34" s="7">
        <f>+'2015Proj'!AB34*'Tuition Calculations'!CF34*(1+'Select Headcount Changes'!V39)</f>
        <v>271.12</v>
      </c>
      <c r="AC34" s="7">
        <f t="shared" si="7"/>
        <v>10.844800000000001</v>
      </c>
      <c r="AD34" s="7">
        <f>+'2015Proj'!AD34*'Tuition Calculations'!BZ34*(1+'Select Headcount Changes'!V39)</f>
        <v>0</v>
      </c>
      <c r="AE34" s="7">
        <f>+'2015Proj'!AE34*'Tuition Calculations'!CF34*(1+'Select Headcount Changes'!V39)</f>
        <v>0</v>
      </c>
      <c r="AF34" s="7">
        <f>+'2015Proj'!AF34*'Tuition Calculations'!CL34*(1+'Select Headcount Changes'!V39)</f>
        <v>0</v>
      </c>
      <c r="AG34" s="7">
        <f t="shared" si="8"/>
        <v>0</v>
      </c>
      <c r="AH34" s="7">
        <f t="shared" si="9"/>
        <v>338.35776000000004</v>
      </c>
      <c r="AI34" s="7">
        <f t="shared" si="10"/>
        <v>6428.7974400000003</v>
      </c>
      <c r="AJ34" s="5">
        <v>1</v>
      </c>
      <c r="AK34" s="5">
        <v>0</v>
      </c>
      <c r="AL34" s="5">
        <v>0</v>
      </c>
      <c r="AM34" s="5">
        <f t="shared" si="11"/>
        <v>338.35776000000004</v>
      </c>
      <c r="AN34" s="5">
        <f t="shared" si="12"/>
        <v>0</v>
      </c>
      <c r="AO34" s="5">
        <f t="shared" si="13"/>
        <v>0</v>
      </c>
      <c r="AP34" s="5">
        <f t="shared" si="1"/>
        <v>338.35776000000004</v>
      </c>
    </row>
    <row r="35" spans="1:42" ht="18" customHeight="1" x14ac:dyDescent="0.25">
      <c r="A35" s="2" t="s">
        <v>9</v>
      </c>
      <c r="B35" s="2" t="s">
        <v>10</v>
      </c>
      <c r="C35" s="2" t="s">
        <v>34</v>
      </c>
      <c r="D35" s="2" t="s">
        <v>57</v>
      </c>
      <c r="E35" s="2" t="s">
        <v>58</v>
      </c>
      <c r="F35" s="2" t="s">
        <v>63</v>
      </c>
      <c r="G35" s="2" t="s">
        <v>64</v>
      </c>
      <c r="H35" s="2" t="s">
        <v>13</v>
      </c>
      <c r="I35" s="2" t="s">
        <v>14</v>
      </c>
      <c r="J35" s="7">
        <f>+'2015Proj'!J35*'Tuition Calculations'!BG35*(1+'Select Headcount Changes'!U40)</f>
        <v>138924.31</v>
      </c>
      <c r="K35" s="7">
        <f>+'2015Proj'!K35*'Tuition Calculations'!BM35*(1+'Select Headcount Changes'!U40)</f>
        <v>138924.31</v>
      </c>
      <c r="L35" s="7">
        <f t="shared" si="2"/>
        <v>5556.9723999999997</v>
      </c>
      <c r="M35" s="7">
        <f>+'2015Proj'!M35*'Tuition Calculations'!BG35*(1+'Select Headcount Changes'!U40)</f>
        <v>0</v>
      </c>
      <c r="N35" s="7">
        <f>+'2015Proj'!N35*'Tuition Calculations'!BM35*(1+'Select Headcount Changes'!U40)</f>
        <v>0</v>
      </c>
      <c r="O35" s="7">
        <f>+'2015Proj'!O35*'Tuition Calculations'!BS35*(1+'Select Headcount Changes'!U40)</f>
        <v>0</v>
      </c>
      <c r="P35" s="7">
        <f t="shared" si="3"/>
        <v>0</v>
      </c>
      <c r="Q35" s="7">
        <f t="shared" si="4"/>
        <v>6668.3668800000005</v>
      </c>
      <c r="R35" s="7">
        <f t="shared" si="5"/>
        <v>126698.97072</v>
      </c>
      <c r="T35" s="5">
        <v>1</v>
      </c>
      <c r="U35" s="5">
        <v>0</v>
      </c>
      <c r="V35" s="5">
        <v>0</v>
      </c>
      <c r="W35" s="5">
        <f t="shared" si="6"/>
        <v>126698.97072</v>
      </c>
      <c r="X35" s="5">
        <f t="shared" si="6"/>
        <v>0</v>
      </c>
      <c r="Y35" s="5">
        <f t="shared" si="6"/>
        <v>0</v>
      </c>
      <c r="Z35" s="7">
        <f>+'2015Proj'!Z35*'Tuition Calculations'!BY35*(1+'Select Headcount Changes'!U40)</f>
        <v>4299.17</v>
      </c>
      <c r="AA35" s="7">
        <f>+'2015Proj'!AA35*'Tuition Calculations'!BZ35*(1+'Select Headcount Changes'!V40)</f>
        <v>4299.17</v>
      </c>
      <c r="AB35" s="7">
        <f>+'2015Proj'!AB35*'Tuition Calculations'!CF35*(1+'Select Headcount Changes'!V40)</f>
        <v>171.96680000000001</v>
      </c>
      <c r="AC35" s="7">
        <f t="shared" si="7"/>
        <v>6.8786720000000008</v>
      </c>
      <c r="AD35" s="7">
        <f>+'2015Proj'!AD35*'Tuition Calculations'!BZ35*(1+'Select Headcount Changes'!V40)</f>
        <v>0</v>
      </c>
      <c r="AE35" s="7">
        <f>+'2015Proj'!AE35*'Tuition Calculations'!CF35*(1+'Select Headcount Changes'!V40)</f>
        <v>0</v>
      </c>
      <c r="AF35" s="7">
        <f>+'2015Proj'!AF35*'Tuition Calculations'!CL35*(1+'Select Headcount Changes'!V40)</f>
        <v>0</v>
      </c>
      <c r="AG35" s="7">
        <f t="shared" si="8"/>
        <v>0</v>
      </c>
      <c r="AH35" s="7">
        <f t="shared" si="9"/>
        <v>214.61456640000003</v>
      </c>
      <c r="AI35" s="7">
        <f t="shared" si="10"/>
        <v>4077.6767616000002</v>
      </c>
      <c r="AJ35" s="5">
        <v>1</v>
      </c>
      <c r="AK35" s="5">
        <v>0</v>
      </c>
      <c r="AL35" s="5">
        <v>0</v>
      </c>
      <c r="AM35" s="5">
        <f t="shared" si="11"/>
        <v>214.61456640000003</v>
      </c>
      <c r="AN35" s="5">
        <f t="shared" si="12"/>
        <v>0</v>
      </c>
      <c r="AO35" s="5">
        <f t="shared" si="13"/>
        <v>0</v>
      </c>
      <c r="AP35" s="5">
        <f t="shared" ref="AP35:AP66" si="14">SUM(AM35:AO35)</f>
        <v>214.61456640000003</v>
      </c>
    </row>
    <row r="36" spans="1:42" ht="18" customHeight="1" x14ac:dyDescent="0.25">
      <c r="A36" s="2" t="s">
        <v>9</v>
      </c>
      <c r="B36" s="2" t="s">
        <v>10</v>
      </c>
      <c r="C36" s="2" t="s">
        <v>34</v>
      </c>
      <c r="D36" s="2" t="s">
        <v>57</v>
      </c>
      <c r="E36" s="2" t="s">
        <v>58</v>
      </c>
      <c r="F36" s="2" t="s">
        <v>63</v>
      </c>
      <c r="G36" s="2" t="s">
        <v>64</v>
      </c>
      <c r="H36" s="2" t="s">
        <v>15</v>
      </c>
      <c r="I36" s="2" t="s">
        <v>16</v>
      </c>
      <c r="J36" s="7">
        <f>+'2015Proj'!J36*'Tuition Calculations'!BG36*(1+'Select Headcount Changes'!U41)</f>
        <v>36082.69</v>
      </c>
      <c r="K36" s="7">
        <f>+'2015Proj'!K36*'Tuition Calculations'!BM36*(1+'Select Headcount Changes'!U41)</f>
        <v>23004.17</v>
      </c>
      <c r="L36" s="7">
        <f t="shared" si="2"/>
        <v>920.16679999999997</v>
      </c>
      <c r="M36" s="7">
        <f>+'2015Proj'!M36*'Tuition Calculations'!BG36*(1+'Select Headcount Changes'!U41)</f>
        <v>0</v>
      </c>
      <c r="N36" s="7">
        <f>+'2015Proj'!N36*'Tuition Calculations'!BM36*(1+'Select Headcount Changes'!U41)</f>
        <v>0</v>
      </c>
      <c r="O36" s="7">
        <f>+'2015Proj'!O36*'Tuition Calculations'!BS36*(1+'Select Headcount Changes'!U41)</f>
        <v>0</v>
      </c>
      <c r="P36" s="7">
        <f t="shared" si="3"/>
        <v>0</v>
      </c>
      <c r="Q36" s="7">
        <f t="shared" si="4"/>
        <v>1758.1261600000003</v>
      </c>
      <c r="R36" s="7">
        <f t="shared" si="5"/>
        <v>33404.397040000003</v>
      </c>
      <c r="T36" s="5">
        <v>1</v>
      </c>
      <c r="U36" s="5">
        <v>0</v>
      </c>
      <c r="V36" s="5">
        <v>0</v>
      </c>
      <c r="W36" s="5">
        <f t="shared" si="6"/>
        <v>33404.397040000003</v>
      </c>
      <c r="X36" s="5">
        <f t="shared" si="6"/>
        <v>0</v>
      </c>
      <c r="Y36" s="5">
        <f t="shared" si="6"/>
        <v>0</v>
      </c>
      <c r="Z36" s="7">
        <f>+'2015Proj'!Z36*'Tuition Calculations'!BY36*(1+'Select Headcount Changes'!U41)</f>
        <v>1308.3599999999999</v>
      </c>
      <c r="AA36" s="7">
        <f>+'2015Proj'!AA36*'Tuition Calculations'!BZ36*(1+'Select Headcount Changes'!V41)</f>
        <v>711.93</v>
      </c>
      <c r="AB36" s="7">
        <f>+'2015Proj'!AB36*'Tuition Calculations'!CF36*(1+'Select Headcount Changes'!V41)</f>
        <v>28.4772</v>
      </c>
      <c r="AC36" s="7">
        <f t="shared" si="7"/>
        <v>1.1390880000000001</v>
      </c>
      <c r="AD36" s="7">
        <f>+'2015Proj'!AD36*'Tuition Calculations'!BZ36*(1+'Select Headcount Changes'!V41)</f>
        <v>0</v>
      </c>
      <c r="AE36" s="7">
        <f>+'2015Proj'!AE36*'Tuition Calculations'!CF36*(1+'Select Headcount Changes'!V41)</f>
        <v>0</v>
      </c>
      <c r="AF36" s="7">
        <f>+'2015Proj'!AF36*'Tuition Calculations'!CL36*(1+'Select Headcount Changes'!V41)</f>
        <v>0</v>
      </c>
      <c r="AG36" s="7">
        <f t="shared" si="8"/>
        <v>0</v>
      </c>
      <c r="AH36" s="7">
        <f t="shared" si="9"/>
        <v>35.539545599999997</v>
      </c>
      <c r="AI36" s="7">
        <f t="shared" si="10"/>
        <v>675.25136639999994</v>
      </c>
      <c r="AJ36" s="5">
        <v>1</v>
      </c>
      <c r="AK36" s="5">
        <v>0</v>
      </c>
      <c r="AL36" s="5">
        <v>0</v>
      </c>
      <c r="AM36" s="5">
        <f t="shared" si="11"/>
        <v>35.539545599999997</v>
      </c>
      <c r="AN36" s="5">
        <f t="shared" si="12"/>
        <v>0</v>
      </c>
      <c r="AO36" s="5">
        <f t="shared" si="13"/>
        <v>0</v>
      </c>
      <c r="AP36" s="5">
        <f t="shared" si="14"/>
        <v>35.539545599999997</v>
      </c>
    </row>
    <row r="37" spans="1:42" ht="18" customHeight="1" x14ac:dyDescent="0.25">
      <c r="A37" s="2" t="s">
        <v>9</v>
      </c>
      <c r="B37" s="2" t="s">
        <v>10</v>
      </c>
      <c r="C37" s="2" t="s">
        <v>65</v>
      </c>
      <c r="D37" s="2" t="s">
        <v>39</v>
      </c>
      <c r="E37" s="2" t="s">
        <v>66</v>
      </c>
      <c r="F37" s="2" t="s">
        <v>24</v>
      </c>
      <c r="G37" s="2" t="s">
        <v>67</v>
      </c>
      <c r="H37" s="2" t="s">
        <v>13</v>
      </c>
      <c r="I37" s="2" t="s">
        <v>14</v>
      </c>
      <c r="J37" s="7">
        <f>+'2015Proj'!J37*'Tuition Calculations'!BG37*(1+'Select Headcount Changes'!U42)</f>
        <v>3605394.36</v>
      </c>
      <c r="K37" s="7">
        <f>+'2015Proj'!K37*'Tuition Calculations'!BM37*(1+'Select Headcount Changes'!U42)</f>
        <v>3605394.36</v>
      </c>
      <c r="L37" s="7">
        <f t="shared" si="2"/>
        <v>144215.77439999999</v>
      </c>
      <c r="M37" s="7">
        <f>+'2015Proj'!M37*'Tuition Calculations'!BG37*(1+'Select Headcount Changes'!U42)</f>
        <v>0</v>
      </c>
      <c r="N37" s="7">
        <f>+'2015Proj'!N37*'Tuition Calculations'!BM37*(1+'Select Headcount Changes'!U42)</f>
        <v>188800.14539872401</v>
      </c>
      <c r="O37" s="7">
        <f>+'2015Proj'!O37*'Tuition Calculations'!BS37*(1+'Select Headcount Changes'!U42)</f>
        <v>0</v>
      </c>
      <c r="P37" s="7">
        <f t="shared" si="3"/>
        <v>188800.14539872401</v>
      </c>
      <c r="Q37" s="7">
        <f t="shared" si="4"/>
        <v>163618.9220100638</v>
      </c>
      <c r="R37" s="7">
        <f t="shared" si="5"/>
        <v>3108759.5181912123</v>
      </c>
      <c r="T37" s="5">
        <v>1</v>
      </c>
      <c r="U37" s="5">
        <v>0</v>
      </c>
      <c r="V37" s="5">
        <v>0</v>
      </c>
      <c r="W37" s="5">
        <f t="shared" si="6"/>
        <v>3108759.5181912123</v>
      </c>
      <c r="X37" s="5">
        <f t="shared" si="6"/>
        <v>0</v>
      </c>
      <c r="Y37" s="5">
        <f t="shared" si="6"/>
        <v>0</v>
      </c>
      <c r="Z37" s="7">
        <f>+'2015Proj'!Z37*'Tuition Calculations'!BY37*(1+'Select Headcount Changes'!U42)</f>
        <v>111414.91</v>
      </c>
      <c r="AA37" s="7">
        <f>+'2015Proj'!AA37*'Tuition Calculations'!BZ37*(1+'Select Headcount Changes'!V42)</f>
        <v>111414.91</v>
      </c>
      <c r="AB37" s="7">
        <f>+'2015Proj'!AB37*'Tuition Calculations'!CF37*(1+'Select Headcount Changes'!V42)</f>
        <v>4456.5964000000004</v>
      </c>
      <c r="AC37" s="7">
        <f t="shared" si="7"/>
        <v>178.263856</v>
      </c>
      <c r="AD37" s="7">
        <f>+'2015Proj'!AD37*'Tuition Calculations'!BZ37*(1+'Select Headcount Changes'!V42)</f>
        <v>487.78732073093397</v>
      </c>
      <c r="AE37" s="7">
        <f>+'2015Proj'!AE37*'Tuition Calculations'!CF37*(1+'Select Headcount Changes'!V42)</f>
        <v>0</v>
      </c>
      <c r="AF37" s="7">
        <f>+'2015Proj'!AF37*'Tuition Calculations'!CL37*(1+'Select Headcount Changes'!V42)</f>
        <v>0</v>
      </c>
      <c r="AG37" s="7">
        <f t="shared" si="8"/>
        <v>487.78732073093397</v>
      </c>
      <c r="AH37" s="7">
        <f t="shared" si="9"/>
        <v>5537.4429411634537</v>
      </c>
      <c r="AI37" s="7">
        <f t="shared" si="10"/>
        <v>105211.41588210562</v>
      </c>
      <c r="AJ37" s="5">
        <v>1</v>
      </c>
      <c r="AK37" s="5">
        <v>0</v>
      </c>
      <c r="AL37" s="5">
        <v>0</v>
      </c>
      <c r="AM37" s="5">
        <f t="shared" si="11"/>
        <v>5537.4429411634537</v>
      </c>
      <c r="AN37" s="5">
        <f t="shared" si="12"/>
        <v>0</v>
      </c>
      <c r="AO37" s="5">
        <f t="shared" si="13"/>
        <v>0</v>
      </c>
      <c r="AP37" s="5">
        <f t="shared" si="14"/>
        <v>5537.4429411634537</v>
      </c>
    </row>
    <row r="38" spans="1:42" ht="18" customHeight="1" x14ac:dyDescent="0.25">
      <c r="A38" s="2" t="s">
        <v>9</v>
      </c>
      <c r="B38" s="2" t="s">
        <v>10</v>
      </c>
      <c r="C38" s="2" t="s">
        <v>65</v>
      </c>
      <c r="D38" s="2" t="s">
        <v>39</v>
      </c>
      <c r="E38" s="2" t="s">
        <v>66</v>
      </c>
      <c r="F38" s="2" t="s">
        <v>24</v>
      </c>
      <c r="G38" s="2" t="s">
        <v>67</v>
      </c>
      <c r="H38" s="2" t="s">
        <v>15</v>
      </c>
      <c r="I38" s="2" t="s">
        <v>16</v>
      </c>
      <c r="J38" s="7">
        <f>+'2015Proj'!J38*'Tuition Calculations'!BG38*(1+'Select Headcount Changes'!U43)</f>
        <v>4403209.5199999996</v>
      </c>
      <c r="K38" s="7">
        <f>+'2015Proj'!K38*'Tuition Calculations'!BM38*(1+'Select Headcount Changes'!U43)</f>
        <v>2466085.23</v>
      </c>
      <c r="L38" s="7">
        <f t="shared" si="2"/>
        <v>98643.409199999995</v>
      </c>
      <c r="M38" s="7">
        <f>+'2015Proj'!M38*'Tuition Calculations'!BG38*(1+'Select Headcount Changes'!U43)</f>
        <v>0</v>
      </c>
      <c r="N38" s="7">
        <f>+'2015Proj'!N38*'Tuition Calculations'!BM38*(1+'Select Headcount Changes'!U43)</f>
        <v>186580.24727577501</v>
      </c>
      <c r="O38" s="7">
        <f>+'2015Proj'!O38*'Tuition Calculations'!BS38*(1+'Select Headcount Changes'!U43)</f>
        <v>316216.32098838099</v>
      </c>
      <c r="P38" s="7">
        <f t="shared" si="3"/>
        <v>502796.568264156</v>
      </c>
      <c r="Q38" s="7">
        <f t="shared" si="4"/>
        <v>190088.47712679219</v>
      </c>
      <c r="R38" s="7">
        <f t="shared" si="5"/>
        <v>3611681.0654090517</v>
      </c>
      <c r="T38" s="5">
        <v>1</v>
      </c>
      <c r="U38" s="5">
        <v>0</v>
      </c>
      <c r="V38" s="5">
        <v>0</v>
      </c>
      <c r="W38" s="5">
        <f t="shared" si="6"/>
        <v>3611681.0654090517</v>
      </c>
      <c r="X38" s="5">
        <f t="shared" si="6"/>
        <v>0</v>
      </c>
      <c r="Y38" s="5">
        <f t="shared" si="6"/>
        <v>0</v>
      </c>
      <c r="Z38" s="7">
        <f>+'2015Proj'!Z38*'Tuition Calculations'!BY38*(1+'Select Headcount Changes'!U43)</f>
        <v>159703.79999999999</v>
      </c>
      <c r="AA38" s="7">
        <f>+'2015Proj'!AA38*'Tuition Calculations'!BZ38*(1+'Select Headcount Changes'!V43)</f>
        <v>76222.520000000091</v>
      </c>
      <c r="AB38" s="7">
        <f>+'2015Proj'!AB38*'Tuition Calculations'!CF38*(1+'Select Headcount Changes'!V43)</f>
        <v>3048.900800000004</v>
      </c>
      <c r="AC38" s="7">
        <f t="shared" si="7"/>
        <v>121.95603200000016</v>
      </c>
      <c r="AD38" s="7">
        <f>+'2015Proj'!AD38*'Tuition Calculations'!BZ38*(1+'Select Headcount Changes'!V43)</f>
        <v>0</v>
      </c>
      <c r="AE38" s="7">
        <f>+'2015Proj'!AE38*'Tuition Calculations'!CF38*(1+'Select Headcount Changes'!V43)</f>
        <v>13637.7869504931</v>
      </c>
      <c r="AF38" s="7">
        <f>+'2015Proj'!AF38*'Tuition Calculations'!CL38*(1+'Select Headcount Changes'!V43)</f>
        <v>13637.7869504931</v>
      </c>
      <c r="AG38" s="7">
        <f t="shared" si="8"/>
        <v>27275.573900986201</v>
      </c>
      <c r="AH38" s="7">
        <f t="shared" si="9"/>
        <v>2441.2495033506943</v>
      </c>
      <c r="AI38" s="7">
        <f t="shared" si="10"/>
        <v>46383.740563663196</v>
      </c>
      <c r="AJ38" s="5">
        <v>1</v>
      </c>
      <c r="AK38" s="5">
        <v>0</v>
      </c>
      <c r="AL38" s="5">
        <v>0</v>
      </c>
      <c r="AM38" s="5">
        <f t="shared" si="11"/>
        <v>2441.2495033506943</v>
      </c>
      <c r="AN38" s="5">
        <f t="shared" si="12"/>
        <v>0</v>
      </c>
      <c r="AO38" s="5">
        <f t="shared" si="13"/>
        <v>0</v>
      </c>
      <c r="AP38" s="5">
        <f t="shared" si="14"/>
        <v>2441.2495033506943</v>
      </c>
    </row>
    <row r="39" spans="1:42" ht="18" customHeight="1" x14ac:dyDescent="0.25">
      <c r="A39" s="2" t="s">
        <v>9</v>
      </c>
      <c r="B39" s="2" t="s">
        <v>10</v>
      </c>
      <c r="C39" s="2" t="s">
        <v>68</v>
      </c>
      <c r="D39" s="2" t="s">
        <v>48</v>
      </c>
      <c r="E39" s="2" t="s">
        <v>69</v>
      </c>
      <c r="F39" s="2" t="s">
        <v>28</v>
      </c>
      <c r="G39" s="2" t="s">
        <v>70</v>
      </c>
      <c r="H39" s="2" t="s">
        <v>13</v>
      </c>
      <c r="I39" s="2" t="s">
        <v>14</v>
      </c>
      <c r="J39" s="7">
        <f>+'2015Proj'!J39*'Tuition Calculations'!BG39*(1+'Select Headcount Changes'!U44)</f>
        <v>1324026</v>
      </c>
      <c r="K39" s="7">
        <f>+'2015Proj'!K39*'Tuition Calculations'!BM39*(1+'Select Headcount Changes'!U44)</f>
        <v>1324026</v>
      </c>
      <c r="L39" s="7">
        <f t="shared" si="2"/>
        <v>52961.04</v>
      </c>
      <c r="M39" s="7">
        <f>+'2015Proj'!M39*'Tuition Calculations'!BG39*(1+'Select Headcount Changes'!U44)</f>
        <v>0</v>
      </c>
      <c r="N39" s="7">
        <f>+'2015Proj'!N39*'Tuition Calculations'!BM39*(1+'Select Headcount Changes'!U44)</f>
        <v>88864.312834259108</v>
      </c>
      <c r="O39" s="7">
        <f>+'2015Proj'!O39*'Tuition Calculations'!BS39*(1+'Select Headcount Changes'!U44)</f>
        <v>0</v>
      </c>
      <c r="P39" s="7">
        <f t="shared" si="3"/>
        <v>88864.312834259108</v>
      </c>
      <c r="Q39" s="7">
        <f t="shared" si="4"/>
        <v>59110.032358287048</v>
      </c>
      <c r="R39" s="7">
        <f t="shared" si="5"/>
        <v>1123090.6148074537</v>
      </c>
      <c r="T39" s="5">
        <v>1</v>
      </c>
      <c r="U39" s="5">
        <v>0</v>
      </c>
      <c r="V39" s="5">
        <v>0</v>
      </c>
      <c r="W39" s="5">
        <f t="shared" si="6"/>
        <v>1123090.6148074537</v>
      </c>
      <c r="X39" s="5">
        <f t="shared" si="6"/>
        <v>0</v>
      </c>
      <c r="Y39" s="5">
        <f t="shared" si="6"/>
        <v>0</v>
      </c>
      <c r="Z39" s="7">
        <f>+'2015Proj'!Z39*'Tuition Calculations'!BY39*(1+'Select Headcount Changes'!U44)</f>
        <v>40973</v>
      </c>
      <c r="AA39" s="7">
        <f>+'2015Proj'!AA39*'Tuition Calculations'!BZ39*(1+'Select Headcount Changes'!V44)</f>
        <v>40973</v>
      </c>
      <c r="AB39" s="7">
        <f>+'2015Proj'!AB39*'Tuition Calculations'!CF39*(1+'Select Headcount Changes'!V44)</f>
        <v>1638.92</v>
      </c>
      <c r="AC39" s="7">
        <f t="shared" si="7"/>
        <v>65.55680000000001</v>
      </c>
      <c r="AD39" s="7">
        <f>+'2015Proj'!AD39*'Tuition Calculations'!BZ39*(1+'Select Headcount Changes'!V44)</f>
        <v>1433.1524925695301</v>
      </c>
      <c r="AE39" s="7">
        <f>+'2015Proj'!AE39*'Tuition Calculations'!CF39*(1+'Select Headcount Changes'!V44)</f>
        <v>0</v>
      </c>
      <c r="AF39" s="7">
        <f>+'2015Proj'!AF39*'Tuition Calculations'!CL39*(1+'Select Headcount Changes'!V44)</f>
        <v>0</v>
      </c>
      <c r="AG39" s="7">
        <f t="shared" si="8"/>
        <v>1433.1524925695301</v>
      </c>
      <c r="AH39" s="7">
        <f t="shared" si="9"/>
        <v>1973.7145353715239</v>
      </c>
      <c r="AI39" s="7">
        <f t="shared" si="10"/>
        <v>37500.576172058951</v>
      </c>
      <c r="AJ39" s="5">
        <v>1</v>
      </c>
      <c r="AK39" s="5">
        <v>0</v>
      </c>
      <c r="AL39" s="5">
        <v>0</v>
      </c>
      <c r="AM39" s="5">
        <f t="shared" si="11"/>
        <v>1973.7145353715239</v>
      </c>
      <c r="AN39" s="5">
        <f t="shared" si="12"/>
        <v>0</v>
      </c>
      <c r="AO39" s="5">
        <f t="shared" si="13"/>
        <v>0</v>
      </c>
      <c r="AP39" s="5">
        <f t="shared" si="14"/>
        <v>1973.7145353715239</v>
      </c>
    </row>
    <row r="40" spans="1:42" ht="18" customHeight="1" x14ac:dyDescent="0.25">
      <c r="A40" s="2" t="s">
        <v>9</v>
      </c>
      <c r="B40" s="2" t="s">
        <v>10</v>
      </c>
      <c r="C40" s="2" t="s">
        <v>68</v>
      </c>
      <c r="D40" s="2" t="s">
        <v>48</v>
      </c>
      <c r="E40" s="2" t="s">
        <v>69</v>
      </c>
      <c r="F40" s="2" t="s">
        <v>28</v>
      </c>
      <c r="G40" s="2" t="s">
        <v>70</v>
      </c>
      <c r="H40" s="2" t="s">
        <v>15</v>
      </c>
      <c r="I40" s="2" t="s">
        <v>16</v>
      </c>
      <c r="J40" s="7">
        <f>+'2015Proj'!J40*'Tuition Calculations'!BG40*(1+'Select Headcount Changes'!U45)</f>
        <v>3912442</v>
      </c>
      <c r="K40" s="7">
        <f>+'2015Proj'!K40*'Tuition Calculations'!BM40*(1+'Select Headcount Changes'!U45)</f>
        <v>2669760</v>
      </c>
      <c r="L40" s="7">
        <f t="shared" si="2"/>
        <v>106790.40000000001</v>
      </c>
      <c r="M40" s="7">
        <f>+'2015Proj'!M40*'Tuition Calculations'!BG40*(1+'Select Headcount Changes'!U45)</f>
        <v>55925.928286852599</v>
      </c>
      <c r="N40" s="7">
        <f>+'2015Proj'!N40*'Tuition Calculations'!BM40*(1+'Select Headcount Changes'!U45)</f>
        <v>75656</v>
      </c>
      <c r="O40" s="7">
        <f>+'2015Proj'!O40*'Tuition Calculations'!BS40*(1+'Select Headcount Changes'!U45)</f>
        <v>312542</v>
      </c>
      <c r="P40" s="7">
        <f t="shared" si="3"/>
        <v>444123.92828685261</v>
      </c>
      <c r="Q40" s="7">
        <f t="shared" si="4"/>
        <v>168076.38358565737</v>
      </c>
      <c r="R40" s="7">
        <f t="shared" si="5"/>
        <v>3193451.2881274899</v>
      </c>
      <c r="T40" s="5">
        <v>1</v>
      </c>
      <c r="U40" s="5">
        <v>0</v>
      </c>
      <c r="V40" s="5">
        <v>0</v>
      </c>
      <c r="W40" s="5">
        <f t="shared" si="6"/>
        <v>3193451.2881274899</v>
      </c>
      <c r="X40" s="5">
        <f t="shared" si="6"/>
        <v>0</v>
      </c>
      <c r="Y40" s="5">
        <f t="shared" si="6"/>
        <v>0</v>
      </c>
      <c r="Z40" s="7">
        <f>+'2015Proj'!Z40*'Tuition Calculations'!BY40*(1+'Select Headcount Changes'!U45)</f>
        <v>141755</v>
      </c>
      <c r="AA40" s="7">
        <f>+'2015Proj'!AA40*'Tuition Calculations'!BZ40*(1+'Select Headcount Changes'!V45)</f>
        <v>82535</v>
      </c>
      <c r="AB40" s="7">
        <f>+'2015Proj'!AB40*'Tuition Calculations'!CF40*(1+'Select Headcount Changes'!V45)</f>
        <v>3301.4</v>
      </c>
      <c r="AC40" s="7">
        <f t="shared" si="7"/>
        <v>132.05600000000001</v>
      </c>
      <c r="AD40" s="7">
        <f>+'2015Proj'!AD40*'Tuition Calculations'!BZ40*(1+'Select Headcount Changes'!V45)</f>
        <v>0</v>
      </c>
      <c r="AE40" s="7">
        <f>+'2015Proj'!AE40*'Tuition Calculations'!CF40*(1+'Select Headcount Changes'!V45)</f>
        <v>14910</v>
      </c>
      <c r="AF40" s="7">
        <f>+'2015Proj'!AF40*'Tuition Calculations'!CL40*(1+'Select Headcount Changes'!V45)</f>
        <v>16939.635059761</v>
      </c>
      <c r="AG40" s="7">
        <f t="shared" si="8"/>
        <v>31849.635059761</v>
      </c>
      <c r="AH40" s="7">
        <f t="shared" si="9"/>
        <v>2527.6654470119502</v>
      </c>
      <c r="AI40" s="7">
        <f t="shared" si="10"/>
        <v>48025.643493227049</v>
      </c>
      <c r="AJ40" s="5">
        <v>1</v>
      </c>
      <c r="AK40" s="5">
        <v>0</v>
      </c>
      <c r="AL40" s="5">
        <v>0</v>
      </c>
      <c r="AM40" s="5">
        <f t="shared" si="11"/>
        <v>2527.6654470119502</v>
      </c>
      <c r="AN40" s="5">
        <f t="shared" si="12"/>
        <v>0</v>
      </c>
      <c r="AO40" s="5">
        <f t="shared" si="13"/>
        <v>0</v>
      </c>
      <c r="AP40" s="5">
        <f t="shared" si="14"/>
        <v>2527.6654470119502</v>
      </c>
    </row>
    <row r="41" spans="1:42" ht="18" customHeight="1" x14ac:dyDescent="0.25">
      <c r="A41" s="2" t="s">
        <v>9</v>
      </c>
      <c r="B41" s="2" t="s">
        <v>10</v>
      </c>
      <c r="C41" s="2" t="s">
        <v>68</v>
      </c>
      <c r="D41" s="2" t="s">
        <v>48</v>
      </c>
      <c r="E41" s="2" t="s">
        <v>69</v>
      </c>
      <c r="F41" s="2" t="s">
        <v>43</v>
      </c>
      <c r="G41" s="2" t="s">
        <v>71</v>
      </c>
      <c r="H41" s="2" t="s">
        <v>13</v>
      </c>
      <c r="I41" s="2" t="s">
        <v>14</v>
      </c>
      <c r="J41" s="7">
        <f>+'2015Proj'!J41*'Tuition Calculations'!BG41*(1+'Select Headcount Changes'!U46)</f>
        <v>1249744.68</v>
      </c>
      <c r="K41" s="7">
        <f>+'2015Proj'!K41*'Tuition Calculations'!BM41*(1+'Select Headcount Changes'!U46)</f>
        <v>1249744.68</v>
      </c>
      <c r="L41" s="7">
        <f t="shared" si="2"/>
        <v>49989.787199999999</v>
      </c>
      <c r="M41" s="7">
        <f>+'2015Proj'!M41*'Tuition Calculations'!BG41*(1+'Select Headcount Changes'!U46)</f>
        <v>0</v>
      </c>
      <c r="N41" s="7">
        <f>+'2015Proj'!N41*'Tuition Calculations'!BM41*(1+'Select Headcount Changes'!U46)</f>
        <v>108268.656385116</v>
      </c>
      <c r="O41" s="7">
        <f>+'2015Proj'!O41*'Tuition Calculations'!BS41*(1+'Select Headcount Changes'!U46)</f>
        <v>0</v>
      </c>
      <c r="P41" s="7">
        <f t="shared" si="3"/>
        <v>108268.656385116</v>
      </c>
      <c r="Q41" s="7">
        <f t="shared" si="4"/>
        <v>54574.311820744202</v>
      </c>
      <c r="R41" s="7">
        <f t="shared" si="5"/>
        <v>1036911.9245941398</v>
      </c>
      <c r="T41" s="5">
        <v>1</v>
      </c>
      <c r="U41" s="5">
        <v>0</v>
      </c>
      <c r="V41" s="5">
        <v>0</v>
      </c>
      <c r="W41" s="5">
        <f t="shared" si="6"/>
        <v>1036911.9245941398</v>
      </c>
      <c r="X41" s="5">
        <f t="shared" si="6"/>
        <v>0</v>
      </c>
      <c r="Y41" s="5">
        <f t="shared" si="6"/>
        <v>0</v>
      </c>
      <c r="Z41" s="7">
        <f>+'2015Proj'!Z41*'Tuition Calculations'!BY41*(1+'Select Headcount Changes'!U46)</f>
        <v>38220.31</v>
      </c>
      <c r="AA41" s="7">
        <f>+'2015Proj'!AA41*'Tuition Calculations'!BZ41*(1+'Select Headcount Changes'!V46)</f>
        <v>38220.31</v>
      </c>
      <c r="AB41" s="7">
        <f>+'2015Proj'!AB41*'Tuition Calculations'!CF41*(1+'Select Headcount Changes'!V46)</f>
        <v>1528.8124</v>
      </c>
      <c r="AC41" s="7">
        <f t="shared" si="7"/>
        <v>61.152495999999999</v>
      </c>
      <c r="AD41" s="7">
        <f>+'2015Proj'!AD41*'Tuition Calculations'!BZ41*(1+'Select Headcount Changes'!V46)</f>
        <v>1088.0293486355599</v>
      </c>
      <c r="AE41" s="7">
        <f>+'2015Proj'!AE41*'Tuition Calculations'!CF41*(1+'Select Headcount Changes'!V46)</f>
        <v>0</v>
      </c>
      <c r="AF41" s="7">
        <f>+'2015Proj'!AF41*'Tuition Calculations'!CL41*(1+'Select Headcount Changes'!V46)</f>
        <v>0</v>
      </c>
      <c r="AG41" s="7">
        <f t="shared" si="8"/>
        <v>1088.0293486355599</v>
      </c>
      <c r="AH41" s="7">
        <f t="shared" si="9"/>
        <v>1853.556407768222</v>
      </c>
      <c r="AI41" s="7">
        <f t="shared" si="10"/>
        <v>35217.571747596216</v>
      </c>
      <c r="AJ41" s="5">
        <v>1</v>
      </c>
      <c r="AK41" s="5">
        <v>0</v>
      </c>
      <c r="AL41" s="5">
        <v>0</v>
      </c>
      <c r="AM41" s="5">
        <f t="shared" si="11"/>
        <v>1853.556407768222</v>
      </c>
      <c r="AN41" s="5">
        <f t="shared" si="12"/>
        <v>0</v>
      </c>
      <c r="AO41" s="5">
        <f t="shared" si="13"/>
        <v>0</v>
      </c>
      <c r="AP41" s="5">
        <f t="shared" si="14"/>
        <v>1853.556407768222</v>
      </c>
    </row>
    <row r="42" spans="1:42" ht="18" customHeight="1" x14ac:dyDescent="0.25">
      <c r="A42" s="2" t="s">
        <v>9</v>
      </c>
      <c r="B42" s="2" t="s">
        <v>10</v>
      </c>
      <c r="C42" s="2" t="s">
        <v>68</v>
      </c>
      <c r="D42" s="2" t="s">
        <v>48</v>
      </c>
      <c r="E42" s="2" t="s">
        <v>69</v>
      </c>
      <c r="F42" s="2" t="s">
        <v>43</v>
      </c>
      <c r="G42" s="2" t="s">
        <v>71</v>
      </c>
      <c r="H42" s="2" t="s">
        <v>15</v>
      </c>
      <c r="I42" s="2" t="s">
        <v>16</v>
      </c>
      <c r="J42" s="7">
        <f>+'2015Proj'!J42*'Tuition Calculations'!BG42*(1+'Select Headcount Changes'!U47)</f>
        <v>1708773.29</v>
      </c>
      <c r="K42" s="7">
        <f>+'2015Proj'!K42*'Tuition Calculations'!BM42*(1+'Select Headcount Changes'!U47)</f>
        <v>1165838.71</v>
      </c>
      <c r="L42" s="7">
        <f t="shared" si="2"/>
        <v>46633.5484</v>
      </c>
      <c r="M42" s="7">
        <f>+'2015Proj'!M42*'Tuition Calculations'!BG42*(1+'Select Headcount Changes'!U47)</f>
        <v>0</v>
      </c>
      <c r="N42" s="7">
        <f>+'2015Proj'!N42*'Tuition Calculations'!BM42*(1+'Select Headcount Changes'!U47)</f>
        <v>322253.158280865</v>
      </c>
      <c r="O42" s="7">
        <f>+'2015Proj'!O42*'Tuition Calculations'!BS42*(1+'Select Headcount Changes'!U47)</f>
        <v>218687.429254302</v>
      </c>
      <c r="P42" s="7">
        <f t="shared" si="3"/>
        <v>540940.587535167</v>
      </c>
      <c r="Q42" s="7">
        <f t="shared" si="4"/>
        <v>56059.957703241664</v>
      </c>
      <c r="R42" s="7">
        <f t="shared" si="5"/>
        <v>1065139.1963615916</v>
      </c>
      <c r="T42" s="5">
        <v>1</v>
      </c>
      <c r="U42" s="5">
        <v>0</v>
      </c>
      <c r="V42" s="5">
        <v>0</v>
      </c>
      <c r="W42" s="5">
        <f t="shared" si="6"/>
        <v>1065139.1963615916</v>
      </c>
      <c r="X42" s="5">
        <f t="shared" si="6"/>
        <v>0</v>
      </c>
      <c r="Y42" s="5">
        <f t="shared" si="6"/>
        <v>0</v>
      </c>
      <c r="Z42" s="7">
        <f>+'2015Proj'!Z42*'Tuition Calculations'!BY42*(1+'Select Headcount Changes'!U47)</f>
        <v>61680.71</v>
      </c>
      <c r="AA42" s="7">
        <f>+'2015Proj'!AA42*'Tuition Calculations'!BZ42*(1+'Select Headcount Changes'!V47)</f>
        <v>35909.29</v>
      </c>
      <c r="AB42" s="7">
        <f>+'2015Proj'!AB42*'Tuition Calculations'!CF42*(1+'Select Headcount Changes'!V47)</f>
        <v>1436.3715999999999</v>
      </c>
      <c r="AC42" s="7">
        <f t="shared" si="7"/>
        <v>57.454864000000001</v>
      </c>
      <c r="AD42" s="7">
        <f>+'2015Proj'!AD42*'Tuition Calculations'!BZ42*(1+'Select Headcount Changes'!V47)</f>
        <v>844.22870944076396</v>
      </c>
      <c r="AE42" s="7">
        <f>+'2015Proj'!AE42*'Tuition Calculations'!CF42*(1+'Select Headcount Changes'!V47)</f>
        <v>10428.5850860421</v>
      </c>
      <c r="AF42" s="7">
        <f>+'2015Proj'!AF42*'Tuition Calculations'!CL42*(1+'Select Headcount Changes'!V47)</f>
        <v>11272.8137954828</v>
      </c>
      <c r="AG42" s="7">
        <f t="shared" si="8"/>
        <v>22545.627590965662</v>
      </c>
      <c r="AH42" s="7">
        <f t="shared" si="9"/>
        <v>665.310377251717</v>
      </c>
      <c r="AI42" s="7">
        <f t="shared" si="10"/>
        <v>12640.897167782623</v>
      </c>
      <c r="AJ42" s="5">
        <v>1</v>
      </c>
      <c r="AK42" s="5">
        <v>0</v>
      </c>
      <c r="AL42" s="5">
        <v>0</v>
      </c>
      <c r="AM42" s="5">
        <f t="shared" si="11"/>
        <v>665.310377251717</v>
      </c>
      <c r="AN42" s="5">
        <f t="shared" si="12"/>
        <v>0</v>
      </c>
      <c r="AO42" s="5">
        <f t="shared" si="13"/>
        <v>0</v>
      </c>
      <c r="AP42" s="5">
        <f t="shared" si="14"/>
        <v>665.310377251717</v>
      </c>
    </row>
    <row r="43" spans="1:42" ht="18" customHeight="1" x14ac:dyDescent="0.25">
      <c r="A43" s="2" t="s">
        <v>9</v>
      </c>
      <c r="B43" s="2" t="s">
        <v>10</v>
      </c>
      <c r="C43" s="2" t="s">
        <v>55</v>
      </c>
      <c r="D43" s="2" t="s">
        <v>72</v>
      </c>
      <c r="E43" s="2" t="s">
        <v>73</v>
      </c>
      <c r="F43" s="2" t="s">
        <v>51</v>
      </c>
      <c r="G43" s="2" t="s">
        <v>73</v>
      </c>
      <c r="H43" s="2" t="s">
        <v>13</v>
      </c>
      <c r="I43" s="2" t="s">
        <v>14</v>
      </c>
      <c r="J43" s="7">
        <f>+'2015Proj'!J43*'Tuition Calculations'!BG43*(1+'Select Headcount Changes'!U48)</f>
        <v>10532493.029999999</v>
      </c>
      <c r="K43" s="7">
        <f>+'2015Proj'!K43*'Tuition Calculations'!BM43*(1+'Select Headcount Changes'!U48)</f>
        <v>10532493.029999999</v>
      </c>
      <c r="L43" s="7">
        <f t="shared" si="2"/>
        <v>421299.72119999997</v>
      </c>
      <c r="M43" s="7">
        <f>+'2015Proj'!M43*'Tuition Calculations'!BG43*(1+'Select Headcount Changes'!U48)</f>
        <v>39716</v>
      </c>
      <c r="N43" s="7">
        <f>+'2015Proj'!N43*'Tuition Calculations'!BM43*(1+'Select Headcount Changes'!U48)</f>
        <v>93302.25562118899</v>
      </c>
      <c r="O43" s="7">
        <f>+'2015Proj'!O43*'Tuition Calculations'!BS43*(1+'Select Headcount Changes'!U48)</f>
        <v>0</v>
      </c>
      <c r="P43" s="7">
        <f t="shared" si="3"/>
        <v>133018.25562118899</v>
      </c>
      <c r="Q43" s="7">
        <f t="shared" si="4"/>
        <v>498908.7526589405</v>
      </c>
      <c r="R43" s="7">
        <f t="shared" si="5"/>
        <v>9479266.3005198687</v>
      </c>
      <c r="T43" s="5">
        <v>1</v>
      </c>
      <c r="U43" s="5">
        <v>0</v>
      </c>
      <c r="V43" s="5">
        <v>0</v>
      </c>
      <c r="W43" s="5">
        <f t="shared" si="6"/>
        <v>9479266.3005198687</v>
      </c>
      <c r="X43" s="5">
        <f t="shared" si="6"/>
        <v>0</v>
      </c>
      <c r="Y43" s="5">
        <f t="shared" si="6"/>
        <v>0</v>
      </c>
      <c r="Z43" s="7">
        <f>+'2015Proj'!Z43*'Tuition Calculations'!BY43*(1+'Select Headcount Changes'!U48)</f>
        <v>552962.89</v>
      </c>
      <c r="AA43" s="7">
        <f>+'2015Proj'!AA43*'Tuition Calculations'!BZ43*(1+'Select Headcount Changes'!V48)</f>
        <v>552962.89</v>
      </c>
      <c r="AB43" s="7">
        <f>+'2015Proj'!AB43*'Tuition Calculations'!CF43*(1+'Select Headcount Changes'!V48)</f>
        <v>22118.515599999999</v>
      </c>
      <c r="AC43" s="7">
        <f t="shared" si="7"/>
        <v>884.74062400000003</v>
      </c>
      <c r="AD43" s="7">
        <f>+'2015Proj'!AD43*'Tuition Calculations'!BZ43*(1+'Select Headcount Changes'!V48)</f>
        <v>2337.1510575457301</v>
      </c>
      <c r="AE43" s="7">
        <f>+'2015Proj'!AE43*'Tuition Calculations'!CF43*(1+'Select Headcount Changes'!V48)</f>
        <v>0</v>
      </c>
      <c r="AF43" s="7">
        <f>+'2015Proj'!AF43*'Tuition Calculations'!CL43*(1+'Select Headcount Changes'!V48)</f>
        <v>0</v>
      </c>
      <c r="AG43" s="7">
        <f t="shared" si="8"/>
        <v>2337.1510575457301</v>
      </c>
      <c r="AH43" s="7">
        <f t="shared" si="9"/>
        <v>27487.049915922718</v>
      </c>
      <c r="AI43" s="7">
        <f t="shared" si="10"/>
        <v>522253.94840253168</v>
      </c>
      <c r="AJ43" s="5">
        <v>1</v>
      </c>
      <c r="AK43" s="5">
        <v>0</v>
      </c>
      <c r="AL43" s="5">
        <v>0</v>
      </c>
      <c r="AM43" s="5">
        <f t="shared" si="11"/>
        <v>27487.049915922718</v>
      </c>
      <c r="AN43" s="5">
        <f t="shared" si="12"/>
        <v>0</v>
      </c>
      <c r="AO43" s="5">
        <f t="shared" si="13"/>
        <v>0</v>
      </c>
      <c r="AP43" s="5">
        <f t="shared" si="14"/>
        <v>27487.049915922718</v>
      </c>
    </row>
    <row r="44" spans="1:42" ht="18" customHeight="1" x14ac:dyDescent="0.25">
      <c r="A44" s="2" t="s">
        <v>9</v>
      </c>
      <c r="B44" s="2" t="s">
        <v>10</v>
      </c>
      <c r="C44" s="2" t="s">
        <v>55</v>
      </c>
      <c r="D44" s="2" t="s">
        <v>72</v>
      </c>
      <c r="E44" s="2" t="s">
        <v>73</v>
      </c>
      <c r="F44" s="2" t="s">
        <v>51</v>
      </c>
      <c r="G44" s="2" t="s">
        <v>73</v>
      </c>
      <c r="H44" s="2" t="s">
        <v>15</v>
      </c>
      <c r="I44" s="2" t="s">
        <v>16</v>
      </c>
      <c r="J44" s="7">
        <f>+'2015Proj'!J44*'Tuition Calculations'!BG44*(1+'Select Headcount Changes'!U49)</f>
        <v>6541312.0899999999</v>
      </c>
      <c r="K44" s="7">
        <f>+'2015Proj'!K44*'Tuition Calculations'!BM44*(1+'Select Headcount Changes'!U49)</f>
        <v>4505163.01</v>
      </c>
      <c r="L44" s="7">
        <f t="shared" si="2"/>
        <v>180206.52040000001</v>
      </c>
      <c r="M44" s="7">
        <f>+'2015Proj'!M44*'Tuition Calculations'!BG44*(1+'Select Headcount Changes'!U49)</f>
        <v>61714</v>
      </c>
      <c r="N44" s="7">
        <f>+'2015Proj'!N44*'Tuition Calculations'!BM44*(1+'Select Headcount Changes'!U49)</f>
        <v>59023.782774390202</v>
      </c>
      <c r="O44" s="7">
        <f>+'2015Proj'!O44*'Tuition Calculations'!BS44*(1+'Select Headcount Changes'!U49)</f>
        <v>514263.14387904503</v>
      </c>
      <c r="P44" s="7">
        <f t="shared" si="3"/>
        <v>635000.92665343522</v>
      </c>
      <c r="Q44" s="7">
        <f t="shared" si="4"/>
        <v>286305.23214732826</v>
      </c>
      <c r="R44" s="7">
        <f t="shared" si="5"/>
        <v>5439799.410799236</v>
      </c>
      <c r="T44" s="5">
        <v>1</v>
      </c>
      <c r="U44" s="5">
        <v>0</v>
      </c>
      <c r="V44" s="5">
        <v>0</v>
      </c>
      <c r="W44" s="5">
        <f t="shared" si="6"/>
        <v>5439799.410799236</v>
      </c>
      <c r="X44" s="5">
        <f t="shared" si="6"/>
        <v>0</v>
      </c>
      <c r="Y44" s="5">
        <f t="shared" si="6"/>
        <v>0</v>
      </c>
      <c r="Z44" s="7">
        <f>+'2015Proj'!Z44*'Tuition Calculations'!BY44*(1+'Select Headcount Changes'!U49)</f>
        <v>201225.94</v>
      </c>
      <c r="AA44" s="7">
        <f>+'2015Proj'!AA44*'Tuition Calculations'!BZ44*(1+'Select Headcount Changes'!V49)</f>
        <v>235870</v>
      </c>
      <c r="AB44" s="7">
        <f>+'2015Proj'!AB44*'Tuition Calculations'!CF44*(1+'Select Headcount Changes'!V49)</f>
        <v>9434.7999999999993</v>
      </c>
      <c r="AC44" s="7">
        <f t="shared" si="7"/>
        <v>377.392</v>
      </c>
      <c r="AD44" s="7">
        <f>+'2015Proj'!AD44*'Tuition Calculations'!BZ44*(1+'Select Headcount Changes'!V49)</f>
        <v>2077.4676067073201</v>
      </c>
      <c r="AE44" s="7">
        <f>+'2015Proj'!AE44*'Tuition Calculations'!CF44*(1+'Select Headcount Changes'!V49)</f>
        <v>0</v>
      </c>
      <c r="AF44" s="7">
        <f>+'2015Proj'!AF44*'Tuition Calculations'!CL44*(1+'Select Headcount Changes'!V49)</f>
        <v>2077.4676067073201</v>
      </c>
      <c r="AG44" s="7">
        <f t="shared" si="8"/>
        <v>4154.9352134146402</v>
      </c>
      <c r="AH44" s="7">
        <f t="shared" si="9"/>
        <v>11566.883639329269</v>
      </c>
      <c r="AI44" s="7">
        <f t="shared" si="10"/>
        <v>219770.78914725612</v>
      </c>
      <c r="AJ44" s="5">
        <v>1</v>
      </c>
      <c r="AK44" s="5">
        <v>0</v>
      </c>
      <c r="AL44" s="5">
        <v>0</v>
      </c>
      <c r="AM44" s="5">
        <f t="shared" si="11"/>
        <v>11566.883639329269</v>
      </c>
      <c r="AN44" s="5">
        <f t="shared" si="12"/>
        <v>0</v>
      </c>
      <c r="AO44" s="5">
        <f t="shared" si="13"/>
        <v>0</v>
      </c>
      <c r="AP44" s="5">
        <f t="shared" si="14"/>
        <v>11566.883639329269</v>
      </c>
    </row>
    <row r="45" spans="1:42" ht="18" customHeight="1" x14ac:dyDescent="0.25">
      <c r="A45" s="2" t="s">
        <v>9</v>
      </c>
      <c r="B45" s="2" t="s">
        <v>10</v>
      </c>
      <c r="C45" s="2" t="s">
        <v>74</v>
      </c>
      <c r="D45" s="2" t="s">
        <v>41</v>
      </c>
      <c r="E45" s="2" t="s">
        <v>75</v>
      </c>
      <c r="F45" s="2" t="s">
        <v>76</v>
      </c>
      <c r="G45" s="2" t="s">
        <v>77</v>
      </c>
      <c r="H45" s="2" t="s">
        <v>13</v>
      </c>
      <c r="I45" s="2" t="s">
        <v>14</v>
      </c>
      <c r="J45" s="7">
        <f>+'2015Proj'!J45*'Tuition Calculations'!BG45*(1+'Select Headcount Changes'!U50)</f>
        <v>120342.82399999999</v>
      </c>
      <c r="K45" s="7">
        <f>+'2015Proj'!K45*'Tuition Calculations'!BM45*(1+'Select Headcount Changes'!U50)</f>
        <v>120342.82399999999</v>
      </c>
      <c r="L45" s="7">
        <f t="shared" si="2"/>
        <v>4813.7129599999998</v>
      </c>
      <c r="M45" s="7">
        <f>+'2015Proj'!M45*'Tuition Calculations'!BG45*(1+'Select Headcount Changes'!U50)</f>
        <v>0</v>
      </c>
      <c r="N45" s="7">
        <f>+'2015Proj'!N45*'Tuition Calculations'!BM45*(1+'Select Headcount Changes'!U50)</f>
        <v>0</v>
      </c>
      <c r="O45" s="7">
        <f>+'2015Proj'!O45*'Tuition Calculations'!BS45*(1+'Select Headcount Changes'!U50)</f>
        <v>0</v>
      </c>
      <c r="P45" s="7">
        <f t="shared" si="3"/>
        <v>0</v>
      </c>
      <c r="Q45" s="7">
        <f t="shared" si="4"/>
        <v>5776.4555519999994</v>
      </c>
      <c r="R45" s="7">
        <f t="shared" si="5"/>
        <v>109752.65548799999</v>
      </c>
      <c r="T45" s="5">
        <v>1</v>
      </c>
      <c r="U45" s="5">
        <v>0</v>
      </c>
      <c r="V45" s="5">
        <v>0</v>
      </c>
      <c r="W45" s="5">
        <f t="shared" si="6"/>
        <v>109752.65548799999</v>
      </c>
      <c r="X45" s="5">
        <f t="shared" si="6"/>
        <v>0</v>
      </c>
      <c r="Y45" s="5">
        <f t="shared" si="6"/>
        <v>0</v>
      </c>
      <c r="Z45" s="7">
        <f>+'2015Proj'!Z45*'Tuition Calculations'!BY45*(1+'Select Headcount Changes'!U50)</f>
        <v>3687.3899999999994</v>
      </c>
      <c r="AA45" s="7">
        <f>+'2015Proj'!AA45*'Tuition Calculations'!BZ45*(1+'Select Headcount Changes'!V50)</f>
        <v>3010.1142857142854</v>
      </c>
      <c r="AB45" s="7">
        <f>+'2015Proj'!AB45*'Tuition Calculations'!CF45*(1+'Select Headcount Changes'!V50)</f>
        <v>120.40457142857142</v>
      </c>
      <c r="AC45" s="7">
        <f t="shared" si="7"/>
        <v>4.8161828571428567</v>
      </c>
      <c r="AD45" s="7">
        <f>+'2015Proj'!AD45*'Tuition Calculations'!BZ45*(1+'Select Headcount Changes'!V50)</f>
        <v>0</v>
      </c>
      <c r="AE45" s="7">
        <f>+'2015Proj'!AE45*'Tuition Calculations'!CF45*(1+'Select Headcount Changes'!V50)</f>
        <v>0</v>
      </c>
      <c r="AF45" s="7">
        <f>+'2015Proj'!AF45*'Tuition Calculations'!CL45*(1+'Select Headcount Changes'!V50)</f>
        <v>0</v>
      </c>
      <c r="AG45" s="7">
        <f t="shared" si="8"/>
        <v>0</v>
      </c>
      <c r="AH45" s="7">
        <f t="shared" si="9"/>
        <v>150.26490514285715</v>
      </c>
      <c r="AI45" s="7">
        <f t="shared" si="10"/>
        <v>2855.0331977142855</v>
      </c>
      <c r="AJ45" s="5">
        <v>1</v>
      </c>
      <c r="AK45" s="5">
        <v>0</v>
      </c>
      <c r="AL45" s="5">
        <v>0</v>
      </c>
      <c r="AM45" s="5">
        <f t="shared" si="11"/>
        <v>150.26490514285715</v>
      </c>
      <c r="AN45" s="5">
        <f t="shared" si="12"/>
        <v>0</v>
      </c>
      <c r="AO45" s="5">
        <f t="shared" si="13"/>
        <v>0</v>
      </c>
      <c r="AP45" s="5">
        <f t="shared" si="14"/>
        <v>150.26490514285715</v>
      </c>
    </row>
    <row r="46" spans="1:42" ht="18" customHeight="1" x14ac:dyDescent="0.25">
      <c r="A46" s="2" t="s">
        <v>9</v>
      </c>
      <c r="B46" s="2" t="s">
        <v>10</v>
      </c>
      <c r="C46" s="2" t="s">
        <v>74</v>
      </c>
      <c r="D46" s="2" t="s">
        <v>41</v>
      </c>
      <c r="E46" s="2" t="s">
        <v>75</v>
      </c>
      <c r="F46" s="2" t="s">
        <v>76</v>
      </c>
      <c r="G46" s="2" t="s">
        <v>77</v>
      </c>
      <c r="H46" s="2" t="s">
        <v>15</v>
      </c>
      <c r="I46" s="2" t="s">
        <v>16</v>
      </c>
      <c r="J46" s="7">
        <f>+'2015Proj'!J46*'Tuition Calculations'!BG46*(1+'Select Headcount Changes'!U51)</f>
        <v>1378419.9999999998</v>
      </c>
      <c r="K46" s="7">
        <f>+'2015Proj'!K46*'Tuition Calculations'!BM46*(1+'Select Headcount Changes'!U51)</f>
        <v>711431.99999999988</v>
      </c>
      <c r="L46" s="7">
        <f t="shared" si="2"/>
        <v>28457.279999999995</v>
      </c>
      <c r="M46" s="7">
        <f>+'2015Proj'!M46*'Tuition Calculations'!BG46*(1+'Select Headcount Changes'!U51)</f>
        <v>92842.543166433941</v>
      </c>
      <c r="N46" s="7">
        <f>+'2015Proj'!N46*'Tuition Calculations'!BM46*(1+'Select Headcount Changes'!U51)</f>
        <v>0</v>
      </c>
      <c r="O46" s="7">
        <f>+'2015Proj'!O46*'Tuition Calculations'!BS46*(1+'Select Headcount Changes'!U51)</f>
        <v>0</v>
      </c>
      <c r="P46" s="7">
        <f t="shared" si="3"/>
        <v>92842.543166433941</v>
      </c>
      <c r="Q46" s="7">
        <f t="shared" si="4"/>
        <v>62856.008841678296</v>
      </c>
      <c r="R46" s="7">
        <f t="shared" si="5"/>
        <v>1194264.1679918875</v>
      </c>
      <c r="T46" s="5">
        <v>1</v>
      </c>
      <c r="U46" s="5">
        <v>0</v>
      </c>
      <c r="V46" s="5">
        <v>0</v>
      </c>
      <c r="W46" s="5">
        <f t="shared" si="6"/>
        <v>1194264.1679918875</v>
      </c>
      <c r="X46" s="5">
        <f t="shared" si="6"/>
        <v>0</v>
      </c>
      <c r="Y46" s="5">
        <f t="shared" si="6"/>
        <v>0</v>
      </c>
      <c r="Z46" s="7">
        <f>+'2015Proj'!Z46*'Tuition Calculations'!BY46*(1+'Select Headcount Changes'!U51)</f>
        <v>49978.999999999993</v>
      </c>
      <c r="AA46" s="7">
        <f>+'2015Proj'!AA46*'Tuition Calculations'!BZ46*(1+'Select Headcount Changes'!V51)</f>
        <v>22527.804878048781</v>
      </c>
      <c r="AB46" s="7">
        <f>+'2015Proj'!AB46*'Tuition Calculations'!CF46*(1+'Select Headcount Changes'!V51)</f>
        <v>901.11219512195134</v>
      </c>
      <c r="AC46" s="7">
        <f t="shared" si="7"/>
        <v>36.044487804878052</v>
      </c>
      <c r="AD46" s="7">
        <f>+'2015Proj'!AD46*'Tuition Calculations'!BZ46*(1+'Select Headcount Changes'!V51)</f>
        <v>0</v>
      </c>
      <c r="AE46" s="7">
        <f>+'2015Proj'!AE46*'Tuition Calculations'!CF46*(1+'Select Headcount Changes'!V51)</f>
        <v>0</v>
      </c>
      <c r="AF46" s="7">
        <f>+'2015Proj'!AF46*'Tuition Calculations'!CL46*(1+'Select Headcount Changes'!V51)</f>
        <v>3445.7885813637499</v>
      </c>
      <c r="AG46" s="7">
        <f t="shared" si="8"/>
        <v>3445.7885813637499</v>
      </c>
      <c r="AH46" s="7">
        <f t="shared" si="9"/>
        <v>952.29859044400769</v>
      </c>
      <c r="AI46" s="7">
        <f t="shared" si="10"/>
        <v>18093.673218436146</v>
      </c>
      <c r="AJ46" s="5">
        <v>1</v>
      </c>
      <c r="AK46" s="5">
        <v>0</v>
      </c>
      <c r="AL46" s="5">
        <v>0</v>
      </c>
      <c r="AM46" s="5">
        <f t="shared" si="11"/>
        <v>952.29859044400769</v>
      </c>
      <c r="AN46" s="5">
        <f t="shared" si="12"/>
        <v>0</v>
      </c>
      <c r="AO46" s="5">
        <f t="shared" si="13"/>
        <v>0</v>
      </c>
      <c r="AP46" s="5">
        <f t="shared" si="14"/>
        <v>952.29859044400769</v>
      </c>
    </row>
    <row r="47" spans="1:42" ht="18" customHeight="1" x14ac:dyDescent="0.25">
      <c r="A47" s="2" t="s">
        <v>9</v>
      </c>
      <c r="B47" s="2" t="s">
        <v>10</v>
      </c>
      <c r="C47" s="2" t="s">
        <v>74</v>
      </c>
      <c r="D47" s="2" t="s">
        <v>41</v>
      </c>
      <c r="E47" s="2" t="s">
        <v>75</v>
      </c>
      <c r="F47" s="2" t="s">
        <v>74</v>
      </c>
      <c r="G47" s="2" t="s">
        <v>78</v>
      </c>
      <c r="H47" s="2" t="s">
        <v>13</v>
      </c>
      <c r="I47" s="2" t="s">
        <v>14</v>
      </c>
      <c r="J47" s="7">
        <f>+'2015Proj'!J47*'Tuition Calculations'!BG47*(1+'Select Headcount Changes'!U52)</f>
        <v>13219.91</v>
      </c>
      <c r="K47" s="7">
        <f>+'2015Proj'!K47*'Tuition Calculations'!BM47*(1+'Select Headcount Changes'!U52)</f>
        <v>13219.91</v>
      </c>
      <c r="L47" s="7">
        <f t="shared" si="2"/>
        <v>528.79639999999995</v>
      </c>
      <c r="M47" s="7">
        <f>+'2015Proj'!M47*'Tuition Calculations'!BG47*(1+'Select Headcount Changes'!U52)</f>
        <v>0</v>
      </c>
      <c r="N47" s="7">
        <f>+'2015Proj'!N47*'Tuition Calculations'!BM47*(1+'Select Headcount Changes'!U52)</f>
        <v>11568</v>
      </c>
      <c r="O47" s="7">
        <f>+'2015Proj'!O47*'Tuition Calculations'!BS47*(1+'Select Headcount Changes'!U52)</f>
        <v>0</v>
      </c>
      <c r="P47" s="7">
        <f t="shared" si="3"/>
        <v>11568</v>
      </c>
      <c r="Q47" s="7">
        <f t="shared" si="4"/>
        <v>56.155680000000032</v>
      </c>
      <c r="R47" s="7">
        <f t="shared" si="5"/>
        <v>1066.9579200000005</v>
      </c>
      <c r="T47" s="5">
        <v>1</v>
      </c>
      <c r="U47" s="5">
        <v>0</v>
      </c>
      <c r="V47" s="5">
        <v>0</v>
      </c>
      <c r="W47" s="5">
        <f t="shared" si="6"/>
        <v>1066.9579200000005</v>
      </c>
      <c r="X47" s="5">
        <f t="shared" si="6"/>
        <v>0</v>
      </c>
      <c r="Y47" s="5">
        <f t="shared" si="6"/>
        <v>0</v>
      </c>
      <c r="Z47" s="7">
        <f>+'2015Proj'!Z47*'Tuition Calculations'!BY47*(1+'Select Headcount Changes'!U52)</f>
        <v>409.12</v>
      </c>
      <c r="AA47" s="7">
        <f>+'2015Proj'!AA47*'Tuition Calculations'!BZ47*(1+'Select Headcount Changes'!V52)</f>
        <v>409.12</v>
      </c>
      <c r="AB47" s="7">
        <f>+'2015Proj'!AB47*'Tuition Calculations'!CF47*(1+'Select Headcount Changes'!V52)</f>
        <v>16.364799999999999</v>
      </c>
      <c r="AC47" s="7">
        <f t="shared" si="7"/>
        <v>0.65459199999999995</v>
      </c>
      <c r="AD47" s="7">
        <f>+'2015Proj'!AD47*'Tuition Calculations'!BZ47*(1+'Select Headcount Changes'!V52)</f>
        <v>0</v>
      </c>
      <c r="AE47" s="7">
        <f>+'2015Proj'!AE47*'Tuition Calculations'!CF47*(1+'Select Headcount Changes'!V52)</f>
        <v>0</v>
      </c>
      <c r="AF47" s="7">
        <f>+'2015Proj'!AF47*'Tuition Calculations'!CL47*(1+'Select Headcount Changes'!V52)</f>
        <v>0</v>
      </c>
      <c r="AG47" s="7">
        <f t="shared" si="8"/>
        <v>0</v>
      </c>
      <c r="AH47" s="7">
        <f t="shared" si="9"/>
        <v>20.423270400000003</v>
      </c>
      <c r="AI47" s="7">
        <f t="shared" si="10"/>
        <v>388.04213760000005</v>
      </c>
      <c r="AJ47" s="5">
        <v>1</v>
      </c>
      <c r="AK47" s="5">
        <v>0</v>
      </c>
      <c r="AL47" s="5">
        <v>0</v>
      </c>
      <c r="AM47" s="5">
        <f t="shared" si="11"/>
        <v>20.423270400000003</v>
      </c>
      <c r="AN47" s="5">
        <f t="shared" si="12"/>
        <v>0</v>
      </c>
      <c r="AO47" s="5">
        <f t="shared" si="13"/>
        <v>0</v>
      </c>
      <c r="AP47" s="5">
        <f t="shared" si="14"/>
        <v>20.423270400000003</v>
      </c>
    </row>
    <row r="48" spans="1:42" ht="18" customHeight="1" x14ac:dyDescent="0.25">
      <c r="A48" s="2" t="s">
        <v>9</v>
      </c>
      <c r="B48" s="2" t="s">
        <v>10</v>
      </c>
      <c r="C48" s="2" t="s">
        <v>74</v>
      </c>
      <c r="D48" s="2" t="s">
        <v>41</v>
      </c>
      <c r="E48" s="2" t="s">
        <v>75</v>
      </c>
      <c r="F48" s="2" t="s">
        <v>74</v>
      </c>
      <c r="G48" s="2" t="s">
        <v>78</v>
      </c>
      <c r="H48" s="2" t="s">
        <v>15</v>
      </c>
      <c r="I48" s="2" t="s">
        <v>16</v>
      </c>
      <c r="J48" s="7">
        <f>+'2015Proj'!J48*'Tuition Calculations'!BG48*(1+'Select Headcount Changes'!U53)</f>
        <v>576954.19047619053</v>
      </c>
      <c r="K48" s="7">
        <f>+'2015Proj'!K48*'Tuition Calculations'!BM48*(1+'Select Headcount Changes'!U53)</f>
        <v>297764.19619047624</v>
      </c>
      <c r="L48" s="7">
        <f t="shared" si="2"/>
        <v>11910.56784761905</v>
      </c>
      <c r="M48" s="7">
        <f>+'2015Proj'!M48*'Tuition Calculations'!BG48*(1+'Select Headcount Changes'!U53)</f>
        <v>15251.446766184723</v>
      </c>
      <c r="N48" s="7">
        <f>+'2015Proj'!N48*'Tuition Calculations'!BM48*(1+'Select Headcount Changes'!U53)</f>
        <v>6059.4285714285716</v>
      </c>
      <c r="O48" s="7">
        <f>+'2015Proj'!O48*'Tuition Calculations'!BS48*(1+'Select Headcount Changes'!U53)</f>
        <v>28404.09523809524</v>
      </c>
      <c r="P48" s="7">
        <f t="shared" si="3"/>
        <v>49714.970575708532</v>
      </c>
      <c r="Q48" s="7">
        <f t="shared" si="4"/>
        <v>25766.432602643148</v>
      </c>
      <c r="R48" s="7">
        <f t="shared" si="5"/>
        <v>489562.21945021977</v>
      </c>
      <c r="T48" s="5">
        <v>1</v>
      </c>
      <c r="U48" s="5">
        <v>0</v>
      </c>
      <c r="V48" s="5">
        <v>0</v>
      </c>
      <c r="W48" s="5">
        <f t="shared" si="6"/>
        <v>489562.21945021977</v>
      </c>
      <c r="X48" s="5">
        <f t="shared" si="6"/>
        <v>0</v>
      </c>
      <c r="Y48" s="5">
        <f t="shared" si="6"/>
        <v>0</v>
      </c>
      <c r="Z48" s="7">
        <f>+'2015Proj'!Z48*'Tuition Calculations'!BY48*(1+'Select Headcount Changes'!U53)</f>
        <v>20919.94666666667</v>
      </c>
      <c r="AA48" s="7">
        <f>+'2015Proj'!AA48*'Tuition Calculations'!BZ48*(1+'Select Headcount Changes'!V53)</f>
        <v>8796.1299999999992</v>
      </c>
      <c r="AB48" s="7">
        <f>+'2015Proj'!AB48*'Tuition Calculations'!CF48*(1+'Select Headcount Changes'!V53)</f>
        <v>351.84519999999998</v>
      </c>
      <c r="AC48" s="7">
        <f t="shared" si="7"/>
        <v>14.073808</v>
      </c>
      <c r="AD48" s="7">
        <f>+'2015Proj'!AD48*'Tuition Calculations'!BZ48*(1+'Select Headcount Changes'!V53)</f>
        <v>0</v>
      </c>
      <c r="AE48" s="7">
        <f>+'2015Proj'!AE48*'Tuition Calculations'!CF48*(1+'Select Headcount Changes'!V53)</f>
        <v>1136</v>
      </c>
      <c r="AF48" s="7">
        <f>+'2015Proj'!AF48*'Tuition Calculations'!CL48*(1+'Select Headcount Changes'!V53)</f>
        <v>1664.70407274941</v>
      </c>
      <c r="AG48" s="7">
        <f t="shared" si="8"/>
        <v>2800.70407274941</v>
      </c>
      <c r="AH48" s="7">
        <f t="shared" si="9"/>
        <v>299.06760596252951</v>
      </c>
      <c r="AI48" s="7">
        <f t="shared" si="10"/>
        <v>5682.2845132880611</v>
      </c>
      <c r="AJ48" s="5">
        <v>1</v>
      </c>
      <c r="AK48" s="5">
        <v>0</v>
      </c>
      <c r="AL48" s="5">
        <v>0</v>
      </c>
      <c r="AM48" s="5">
        <f t="shared" si="11"/>
        <v>299.06760596252951</v>
      </c>
      <c r="AN48" s="5">
        <f t="shared" si="12"/>
        <v>0</v>
      </c>
      <c r="AO48" s="5">
        <f t="shared" si="13"/>
        <v>0</v>
      </c>
      <c r="AP48" s="5">
        <f t="shared" si="14"/>
        <v>299.06760596252951</v>
      </c>
    </row>
    <row r="49" spans="1:42" ht="18" customHeight="1" x14ac:dyDescent="0.25">
      <c r="A49" s="2" t="s">
        <v>9</v>
      </c>
      <c r="B49" s="2" t="s">
        <v>10</v>
      </c>
      <c r="C49" s="2" t="s">
        <v>79</v>
      </c>
      <c r="D49" s="2" t="s">
        <v>44</v>
      </c>
      <c r="E49" s="2" t="s">
        <v>80</v>
      </c>
      <c r="F49" s="2" t="s">
        <v>81</v>
      </c>
      <c r="G49" s="2" t="s">
        <v>82</v>
      </c>
      <c r="H49" s="2" t="s">
        <v>13</v>
      </c>
      <c r="I49" s="2" t="s">
        <v>14</v>
      </c>
      <c r="J49" s="7">
        <f>+'2015Proj'!J49*'Tuition Calculations'!BG49*(1+'Select Headcount Changes'!U54)</f>
        <v>1563126.21</v>
      </c>
      <c r="K49" s="7">
        <f>+'2015Proj'!K49*'Tuition Calculations'!BM49*(1+'Select Headcount Changes'!U54)</f>
        <v>1563126.21</v>
      </c>
      <c r="L49" s="7">
        <f t="shared" si="2"/>
        <v>62525.0484</v>
      </c>
      <c r="M49" s="7">
        <f>+'2015Proj'!M49*'Tuition Calculations'!BG49*(1+'Select Headcount Changes'!U54)</f>
        <v>0</v>
      </c>
      <c r="N49" s="7">
        <f>+'2015Proj'!N49*'Tuition Calculations'!BM49*(1+'Select Headcount Changes'!U54)</f>
        <v>57717.752692211398</v>
      </c>
      <c r="O49" s="7">
        <f>+'2015Proj'!O49*'Tuition Calculations'!BS49*(1+'Select Headcount Changes'!U54)</f>
        <v>0</v>
      </c>
      <c r="P49" s="7">
        <f t="shared" si="3"/>
        <v>57717.752692211398</v>
      </c>
      <c r="Q49" s="7">
        <f t="shared" si="4"/>
        <v>72144.170445389434</v>
      </c>
      <c r="R49" s="7">
        <f t="shared" si="5"/>
        <v>1370739.2384623992</v>
      </c>
      <c r="T49" s="5">
        <v>1</v>
      </c>
      <c r="U49" s="5">
        <v>0</v>
      </c>
      <c r="V49" s="5">
        <v>0</v>
      </c>
      <c r="W49" s="5">
        <f t="shared" si="6"/>
        <v>1370739.2384623992</v>
      </c>
      <c r="X49" s="5">
        <f t="shared" si="6"/>
        <v>0</v>
      </c>
      <c r="Y49" s="5">
        <f t="shared" si="6"/>
        <v>0</v>
      </c>
      <c r="Z49" s="7">
        <f>+'2015Proj'!Z49*'Tuition Calculations'!BY49*(1+'Select Headcount Changes'!U54)</f>
        <v>48212.5</v>
      </c>
      <c r="AA49" s="7">
        <f>+'2015Proj'!AA49*'Tuition Calculations'!BZ49*(1+'Select Headcount Changes'!V54)</f>
        <v>48212.5</v>
      </c>
      <c r="AB49" s="7">
        <f>+'2015Proj'!AB49*'Tuition Calculations'!CF49*(1+'Select Headcount Changes'!V54)</f>
        <v>1928.5</v>
      </c>
      <c r="AC49" s="7">
        <f t="shared" si="7"/>
        <v>77.14</v>
      </c>
      <c r="AD49" s="7">
        <f>+'2015Proj'!AD49*'Tuition Calculations'!BZ49*(1+'Select Headcount Changes'!V54)</f>
        <v>257.84184823441001</v>
      </c>
      <c r="AE49" s="7">
        <f>+'2015Proj'!AE49*'Tuition Calculations'!CF49*(1+'Select Headcount Changes'!V54)</f>
        <v>0</v>
      </c>
      <c r="AF49" s="7">
        <f>+'2015Proj'!AF49*'Tuition Calculations'!CL49*(1+'Select Headcount Changes'!V54)</f>
        <v>0</v>
      </c>
      <c r="AG49" s="7">
        <f t="shared" si="8"/>
        <v>257.84184823441001</v>
      </c>
      <c r="AH49" s="7">
        <f t="shared" si="9"/>
        <v>2393.8759075882795</v>
      </c>
      <c r="AI49" s="7">
        <f t="shared" si="10"/>
        <v>45483.64224417731</v>
      </c>
      <c r="AJ49" s="5">
        <v>1</v>
      </c>
      <c r="AK49" s="5">
        <v>0</v>
      </c>
      <c r="AL49" s="5">
        <v>0</v>
      </c>
      <c r="AM49" s="5">
        <f t="shared" si="11"/>
        <v>2393.8759075882795</v>
      </c>
      <c r="AN49" s="5">
        <f t="shared" si="12"/>
        <v>0</v>
      </c>
      <c r="AO49" s="5">
        <f t="shared" si="13"/>
        <v>0</v>
      </c>
      <c r="AP49" s="5">
        <f t="shared" si="14"/>
        <v>2393.8759075882795</v>
      </c>
    </row>
    <row r="50" spans="1:42" ht="18" customHeight="1" x14ac:dyDescent="0.25">
      <c r="A50" s="2" t="s">
        <v>9</v>
      </c>
      <c r="B50" s="2" t="s">
        <v>10</v>
      </c>
      <c r="C50" s="2" t="s">
        <v>79</v>
      </c>
      <c r="D50" s="2" t="s">
        <v>44</v>
      </c>
      <c r="E50" s="2" t="s">
        <v>80</v>
      </c>
      <c r="F50" s="2" t="s">
        <v>81</v>
      </c>
      <c r="G50" s="2" t="s">
        <v>82</v>
      </c>
      <c r="H50" s="2" t="s">
        <v>15</v>
      </c>
      <c r="I50" s="2" t="s">
        <v>16</v>
      </c>
      <c r="J50" s="7">
        <f>+'2015Proj'!J50*'Tuition Calculations'!BG50*(1+'Select Headcount Changes'!U55)</f>
        <v>296856.62</v>
      </c>
      <c r="K50" s="7">
        <f>+'2015Proj'!K50*'Tuition Calculations'!BM50*(1+'Select Headcount Changes'!U55)</f>
        <v>165861.22</v>
      </c>
      <c r="L50" s="7">
        <f t="shared" si="2"/>
        <v>6634.4488000000001</v>
      </c>
      <c r="M50" s="7">
        <f>+'2015Proj'!M50*'Tuition Calculations'!BG50*(1+'Select Headcount Changes'!U55)</f>
        <v>0</v>
      </c>
      <c r="N50" s="7">
        <f>+'2015Proj'!N50*'Tuition Calculations'!BM50*(1+'Select Headcount Changes'!U55)</f>
        <v>0</v>
      </c>
      <c r="O50" s="7">
        <f>+'2015Proj'!O50*'Tuition Calculations'!BS50*(1+'Select Headcount Changes'!U55)</f>
        <v>43223.161803333402</v>
      </c>
      <c r="P50" s="7">
        <f t="shared" si="3"/>
        <v>43223.161803333402</v>
      </c>
      <c r="Q50" s="7">
        <f t="shared" si="4"/>
        <v>12349.950469833329</v>
      </c>
      <c r="R50" s="7">
        <f t="shared" si="5"/>
        <v>234649.05892683324</v>
      </c>
      <c r="T50" s="5">
        <v>1</v>
      </c>
      <c r="U50" s="5">
        <v>0</v>
      </c>
      <c r="V50" s="5">
        <v>0</v>
      </c>
      <c r="W50" s="5">
        <f t="shared" si="6"/>
        <v>234649.05892683324</v>
      </c>
      <c r="X50" s="5">
        <f t="shared" si="6"/>
        <v>0</v>
      </c>
      <c r="Y50" s="5">
        <f t="shared" si="6"/>
        <v>0</v>
      </c>
      <c r="Z50" s="7">
        <f>+'2015Proj'!Z50*'Tuition Calculations'!BY50*(1+'Select Headcount Changes'!U55)</f>
        <v>10687.36</v>
      </c>
      <c r="AA50" s="7">
        <f>+'2015Proj'!AA50*'Tuition Calculations'!BZ50*(1+'Select Headcount Changes'!V55)</f>
        <v>5093.75</v>
      </c>
      <c r="AB50" s="7">
        <f>+'2015Proj'!AB50*'Tuition Calculations'!CF50*(1+'Select Headcount Changes'!V55)</f>
        <v>203.75</v>
      </c>
      <c r="AC50" s="7">
        <f t="shared" si="7"/>
        <v>8.15</v>
      </c>
      <c r="AD50" s="7">
        <f>+'2015Proj'!AD50*'Tuition Calculations'!BZ50*(1+'Select Headcount Changes'!V55)</f>
        <v>0</v>
      </c>
      <c r="AE50" s="7">
        <f>+'2015Proj'!AE50*'Tuition Calculations'!CF50*(1+'Select Headcount Changes'!V55)</f>
        <v>1823.0620882272701</v>
      </c>
      <c r="AF50" s="7">
        <f>+'2015Proj'!AF50*'Tuition Calculations'!CL50*(1+'Select Headcount Changes'!V55)</f>
        <v>1823.0620882272701</v>
      </c>
      <c r="AG50" s="7">
        <f t="shared" si="8"/>
        <v>3646.1241764545402</v>
      </c>
      <c r="AH50" s="7">
        <f t="shared" si="9"/>
        <v>71.973791177273014</v>
      </c>
      <c r="AI50" s="7">
        <f t="shared" si="10"/>
        <v>1367.5020323681872</v>
      </c>
      <c r="AJ50" s="5">
        <v>1</v>
      </c>
      <c r="AK50" s="5">
        <v>0</v>
      </c>
      <c r="AL50" s="5">
        <v>0</v>
      </c>
      <c r="AM50" s="5">
        <f t="shared" si="11"/>
        <v>71.973791177273014</v>
      </c>
      <c r="AN50" s="5">
        <f t="shared" si="12"/>
        <v>0</v>
      </c>
      <c r="AO50" s="5">
        <f t="shared" si="13"/>
        <v>0</v>
      </c>
      <c r="AP50" s="5">
        <f t="shared" si="14"/>
        <v>71.973791177273014</v>
      </c>
    </row>
    <row r="51" spans="1:42" ht="18" customHeight="1" x14ac:dyDescent="0.25">
      <c r="A51" s="2" t="s">
        <v>9</v>
      </c>
      <c r="B51" s="2" t="s">
        <v>10</v>
      </c>
      <c r="C51" s="2" t="s">
        <v>84</v>
      </c>
      <c r="D51" s="2" t="s">
        <v>83</v>
      </c>
      <c r="E51" s="2" t="s">
        <v>85</v>
      </c>
      <c r="F51" s="2" t="s">
        <v>57</v>
      </c>
      <c r="G51" s="2" t="s">
        <v>86</v>
      </c>
      <c r="H51" s="2" t="s">
        <v>13</v>
      </c>
      <c r="I51" s="2" t="s">
        <v>14</v>
      </c>
      <c r="J51" s="7">
        <f>+'2015Proj'!J51*'Tuition Calculations'!BG51*(1+'Select Headcount Changes'!U56)</f>
        <v>7029464.3799999999</v>
      </c>
      <c r="K51" s="7">
        <f>+'2015Proj'!K51*'Tuition Calculations'!BM51*(1+'Select Headcount Changes'!U56)</f>
        <v>7029464.3799999999</v>
      </c>
      <c r="L51" s="7">
        <f t="shared" si="2"/>
        <v>281178.57520000002</v>
      </c>
      <c r="M51" s="7">
        <f>+'2015Proj'!M51*'Tuition Calculations'!BG51*(1+'Select Headcount Changes'!U56)</f>
        <v>760325.88034085103</v>
      </c>
      <c r="N51" s="7">
        <f>+'2015Proj'!N51*'Tuition Calculations'!BM51*(1+'Select Headcount Changes'!U56)</f>
        <v>8316.4605434710411</v>
      </c>
      <c r="O51" s="7">
        <f>+'2015Proj'!O51*'Tuition Calculations'!BS51*(1+'Select Headcount Changes'!U56)</f>
        <v>0</v>
      </c>
      <c r="P51" s="7">
        <f t="shared" si="3"/>
        <v>768642.34088432207</v>
      </c>
      <c r="Q51" s="7">
        <f t="shared" si="4"/>
        <v>298982.17319578392</v>
      </c>
      <c r="R51" s="7">
        <f t="shared" si="5"/>
        <v>5680661.2907198938</v>
      </c>
      <c r="T51" s="5">
        <v>1</v>
      </c>
      <c r="U51" s="5">
        <v>0</v>
      </c>
      <c r="V51" s="5">
        <v>0</v>
      </c>
      <c r="W51" s="5">
        <f t="shared" si="6"/>
        <v>5680661.2907198938</v>
      </c>
      <c r="X51" s="5">
        <f t="shared" si="6"/>
        <v>0</v>
      </c>
      <c r="Y51" s="5">
        <f t="shared" si="6"/>
        <v>0</v>
      </c>
      <c r="Z51" s="7">
        <f>+'2015Proj'!Z51*'Tuition Calculations'!BY51*(1+'Select Headcount Changes'!U56)</f>
        <v>194017.73</v>
      </c>
      <c r="AA51" s="7">
        <f>+'2015Proj'!AA51*'Tuition Calculations'!BZ51*(1+'Select Headcount Changes'!V56)</f>
        <v>194017.73</v>
      </c>
      <c r="AB51" s="7">
        <f>+'2015Proj'!AB51*'Tuition Calculations'!CF51*(1+'Select Headcount Changes'!V56)</f>
        <v>7760.7092000000002</v>
      </c>
      <c r="AC51" s="7">
        <f t="shared" si="7"/>
        <v>310.42836800000003</v>
      </c>
      <c r="AD51" s="7">
        <f>+'2015Proj'!AD51*'Tuition Calculations'!BZ51*(1+'Select Headcount Changes'!V56)</f>
        <v>211.430943556778</v>
      </c>
      <c r="AE51" s="7">
        <f>+'2015Proj'!AE51*'Tuition Calculations'!CF51*(1+'Select Headcount Changes'!V56)</f>
        <v>0</v>
      </c>
      <c r="AF51" s="7">
        <f>+'2015Proj'!AF51*'Tuition Calculations'!CL51*(1+'Select Headcount Changes'!V56)</f>
        <v>0</v>
      </c>
      <c r="AG51" s="7">
        <f t="shared" si="8"/>
        <v>211.430943556778</v>
      </c>
      <c r="AH51" s="7">
        <f t="shared" si="9"/>
        <v>9674.7935344221623</v>
      </c>
      <c r="AI51" s="7">
        <f t="shared" si="10"/>
        <v>183821.07715402107</v>
      </c>
      <c r="AJ51" s="5">
        <v>1</v>
      </c>
      <c r="AK51" s="5">
        <v>0</v>
      </c>
      <c r="AL51" s="5">
        <v>0</v>
      </c>
      <c r="AM51" s="5">
        <f t="shared" si="11"/>
        <v>9674.7935344221623</v>
      </c>
      <c r="AN51" s="5">
        <f t="shared" si="12"/>
        <v>0</v>
      </c>
      <c r="AO51" s="5">
        <f t="shared" si="13"/>
        <v>0</v>
      </c>
      <c r="AP51" s="5">
        <f t="shared" si="14"/>
        <v>9674.7935344221623</v>
      </c>
    </row>
    <row r="52" spans="1:42" ht="18" customHeight="1" x14ac:dyDescent="0.25">
      <c r="A52" s="2" t="s">
        <v>9</v>
      </c>
      <c r="B52" s="2" t="s">
        <v>10</v>
      </c>
      <c r="C52" s="2" t="s">
        <v>84</v>
      </c>
      <c r="D52" s="2" t="s">
        <v>83</v>
      </c>
      <c r="E52" s="2" t="s">
        <v>85</v>
      </c>
      <c r="F52" s="2" t="s">
        <v>57</v>
      </c>
      <c r="G52" s="2" t="s">
        <v>86</v>
      </c>
      <c r="H52" s="2" t="s">
        <v>15</v>
      </c>
      <c r="I52" s="2" t="s">
        <v>16</v>
      </c>
      <c r="J52" s="7">
        <f>+'2015Proj'!J52*'Tuition Calculations'!BG52*(1+'Select Headcount Changes'!U57)</f>
        <v>6494002.79</v>
      </c>
      <c r="K52" s="7">
        <f>+'2015Proj'!K52*'Tuition Calculations'!BM52*(1+'Select Headcount Changes'!U57)</f>
        <v>3512127.37</v>
      </c>
      <c r="L52" s="7">
        <f t="shared" si="2"/>
        <v>140485.09480000002</v>
      </c>
      <c r="M52" s="7">
        <f>+'2015Proj'!M52*'Tuition Calculations'!BG52*(1+'Select Headcount Changes'!U57)</f>
        <v>833265.28125883394</v>
      </c>
      <c r="N52" s="7">
        <f>+'2015Proj'!N52*'Tuition Calculations'!BM52*(1+'Select Headcount Changes'!U57)</f>
        <v>8567</v>
      </c>
      <c r="O52" s="7">
        <f>+'2015Proj'!O52*'Tuition Calculations'!BS52*(1+'Select Headcount Changes'!U57)</f>
        <v>1233340.8889975599</v>
      </c>
      <c r="P52" s="7">
        <f t="shared" si="3"/>
        <v>2075173.170256394</v>
      </c>
      <c r="Q52" s="7">
        <f t="shared" si="4"/>
        <v>213917.22624718031</v>
      </c>
      <c r="R52" s="7">
        <f t="shared" si="5"/>
        <v>4064427.2986964257</v>
      </c>
      <c r="T52" s="5">
        <v>1</v>
      </c>
      <c r="U52" s="5">
        <v>0</v>
      </c>
      <c r="V52" s="5">
        <v>0</v>
      </c>
      <c r="W52" s="5">
        <f t="shared" si="6"/>
        <v>4064427.2986964257</v>
      </c>
      <c r="X52" s="5">
        <f t="shared" si="6"/>
        <v>0</v>
      </c>
      <c r="Y52" s="5">
        <f t="shared" si="6"/>
        <v>0</v>
      </c>
      <c r="Z52" s="7">
        <f>+'2015Proj'!Z52*'Tuition Calculations'!BY52*(1+'Select Headcount Changes'!U57)</f>
        <v>206354.24</v>
      </c>
      <c r="AA52" s="7">
        <f>+'2015Proj'!AA52*'Tuition Calculations'!BZ52*(1+'Select Headcount Changes'!V57)</f>
        <v>95210.67</v>
      </c>
      <c r="AB52" s="7">
        <f>+'2015Proj'!AB52*'Tuition Calculations'!CF52*(1+'Select Headcount Changes'!V57)</f>
        <v>3808.4268000000002</v>
      </c>
      <c r="AC52" s="7">
        <f t="shared" si="7"/>
        <v>152.33707200000001</v>
      </c>
      <c r="AD52" s="7">
        <f>+'2015Proj'!AD52*'Tuition Calculations'!BZ52*(1+'Select Headcount Changes'!V57)</f>
        <v>0</v>
      </c>
      <c r="AE52" s="7">
        <f>+'2015Proj'!AE52*'Tuition Calculations'!CF52*(1+'Select Headcount Changes'!V57)</f>
        <v>48691.618721858402</v>
      </c>
      <c r="AF52" s="7">
        <f>+'2015Proj'!AF52*'Tuition Calculations'!CL52*(1+'Select Headcount Changes'!V57)</f>
        <v>48691.618721858402</v>
      </c>
      <c r="AG52" s="7">
        <f t="shared" si="8"/>
        <v>97383.237443716804</v>
      </c>
      <c r="AH52" s="7">
        <f t="shared" si="9"/>
        <v>-116.24522578584002</v>
      </c>
      <c r="AI52" s="7">
        <f t="shared" si="10"/>
        <v>-2208.6592899309603</v>
      </c>
      <c r="AJ52" s="5">
        <v>1</v>
      </c>
      <c r="AK52" s="5">
        <v>0</v>
      </c>
      <c r="AL52" s="5">
        <v>0</v>
      </c>
      <c r="AM52" s="5">
        <f t="shared" si="11"/>
        <v>-116.24522578584002</v>
      </c>
      <c r="AN52" s="5">
        <f t="shared" si="12"/>
        <v>0</v>
      </c>
      <c r="AO52" s="5">
        <f t="shared" si="13"/>
        <v>0</v>
      </c>
      <c r="AP52" s="5">
        <f t="shared" si="14"/>
        <v>-116.24522578584002</v>
      </c>
    </row>
    <row r="53" spans="1:42" ht="18" customHeight="1" x14ac:dyDescent="0.25">
      <c r="A53" s="2" t="s">
        <v>9</v>
      </c>
      <c r="B53" s="2" t="s">
        <v>10</v>
      </c>
      <c r="C53" s="2" t="s">
        <v>87</v>
      </c>
      <c r="D53" s="2" t="s">
        <v>52</v>
      </c>
      <c r="E53" s="2" t="s">
        <v>88</v>
      </c>
      <c r="F53" s="2" t="s">
        <v>38</v>
      </c>
      <c r="G53" s="2" t="s">
        <v>89</v>
      </c>
      <c r="H53" s="2" t="s">
        <v>13</v>
      </c>
      <c r="I53" s="2" t="s">
        <v>14</v>
      </c>
      <c r="J53" s="7">
        <f>+'2015Proj'!J53*'Tuition Calculations'!BG53*(1+'Select Headcount Changes'!U58)</f>
        <v>12763366.300000001</v>
      </c>
      <c r="K53" s="7">
        <f>+'2015Proj'!K53*'Tuition Calculations'!BM53*(1+'Select Headcount Changes'!U58)</f>
        <v>12763366.300000001</v>
      </c>
      <c r="L53" s="7">
        <f t="shared" si="2"/>
        <v>510534.65200000006</v>
      </c>
      <c r="M53" s="7">
        <f>+'2015Proj'!M53*'Tuition Calculations'!BG53*(1+'Select Headcount Changes'!U58)</f>
        <v>0</v>
      </c>
      <c r="N53" s="7">
        <f>+'2015Proj'!N53*'Tuition Calculations'!BM53*(1+'Select Headcount Changes'!U58)</f>
        <v>49026.5459148308</v>
      </c>
      <c r="O53" s="7">
        <f>+'2015Proj'!O53*'Tuition Calculations'!BS53*(1+'Select Headcount Changes'!U58)</f>
        <v>0</v>
      </c>
      <c r="P53" s="7">
        <f t="shared" si="3"/>
        <v>49026.5459148308</v>
      </c>
      <c r="Q53" s="7">
        <f t="shared" si="4"/>
        <v>610190.25510425854</v>
      </c>
      <c r="R53" s="7">
        <f t="shared" si="5"/>
        <v>11593614.846980911</v>
      </c>
      <c r="T53" s="5">
        <v>1</v>
      </c>
      <c r="U53" s="5">
        <v>0</v>
      </c>
      <c r="V53" s="5">
        <v>0</v>
      </c>
      <c r="W53" s="5">
        <f t="shared" si="6"/>
        <v>11593614.846980911</v>
      </c>
      <c r="X53" s="5">
        <f t="shared" si="6"/>
        <v>0</v>
      </c>
      <c r="Y53" s="5">
        <f t="shared" si="6"/>
        <v>0</v>
      </c>
      <c r="Z53" s="7">
        <f>+'2015Proj'!Z53*'Tuition Calculations'!BY53*(1+'Select Headcount Changes'!U58)</f>
        <v>671960.56000000203</v>
      </c>
      <c r="AA53" s="7">
        <f>+'2015Proj'!AA53*'Tuition Calculations'!BZ53*(1+'Select Headcount Changes'!V58)</f>
        <v>671960.56000000203</v>
      </c>
      <c r="AB53" s="7">
        <f>+'2015Proj'!AB53*'Tuition Calculations'!CF53*(1+'Select Headcount Changes'!V58)</f>
        <v>26878.42240000008</v>
      </c>
      <c r="AC53" s="7">
        <f t="shared" si="7"/>
        <v>1075.1368960000032</v>
      </c>
      <c r="AD53" s="7">
        <f>+'2015Proj'!AD53*'Tuition Calculations'!BZ53*(1+'Select Headcount Changes'!V58)</f>
        <v>2581.13031001935</v>
      </c>
      <c r="AE53" s="7">
        <f>+'2015Proj'!AE53*'Tuition Calculations'!CF53*(1+'Select Headcount Changes'!V58)</f>
        <v>0</v>
      </c>
      <c r="AF53" s="7">
        <f>+'2015Proj'!AF53*'Tuition Calculations'!CL53*(1+'Select Headcount Changes'!V58)</f>
        <v>0</v>
      </c>
      <c r="AG53" s="7">
        <f t="shared" si="8"/>
        <v>2581.13031001935</v>
      </c>
      <c r="AH53" s="7">
        <f t="shared" si="9"/>
        <v>33415.214639699137</v>
      </c>
      <c r="AI53" s="7">
        <f t="shared" si="10"/>
        <v>634889.07815428358</v>
      </c>
      <c r="AJ53" s="5">
        <v>1</v>
      </c>
      <c r="AK53" s="5">
        <v>0</v>
      </c>
      <c r="AL53" s="5">
        <v>0</v>
      </c>
      <c r="AM53" s="5">
        <f t="shared" si="11"/>
        <v>33415.214639699137</v>
      </c>
      <c r="AN53" s="5">
        <f t="shared" si="12"/>
        <v>0</v>
      </c>
      <c r="AO53" s="5">
        <f t="shared" si="13"/>
        <v>0</v>
      </c>
      <c r="AP53" s="5">
        <f t="shared" si="14"/>
        <v>33415.214639699137</v>
      </c>
    </row>
    <row r="54" spans="1:42" ht="18" customHeight="1" x14ac:dyDescent="0.25">
      <c r="A54" s="2" t="s">
        <v>9</v>
      </c>
      <c r="B54" s="2" t="s">
        <v>10</v>
      </c>
      <c r="C54" s="2" t="s">
        <v>87</v>
      </c>
      <c r="D54" s="2" t="s">
        <v>52</v>
      </c>
      <c r="E54" s="2" t="s">
        <v>88</v>
      </c>
      <c r="F54" s="2" t="s">
        <v>38</v>
      </c>
      <c r="G54" s="2" t="s">
        <v>89</v>
      </c>
      <c r="H54" s="2" t="s">
        <v>15</v>
      </c>
      <c r="I54" s="2" t="s">
        <v>16</v>
      </c>
      <c r="J54" s="7">
        <f>+'2015Proj'!J54*'Tuition Calculations'!BG54*(1+'Select Headcount Changes'!U59)</f>
        <v>16199193.01</v>
      </c>
      <c r="K54" s="7">
        <f>+'2015Proj'!K54*'Tuition Calculations'!BM54*(1+'Select Headcount Changes'!U59)</f>
        <v>8215677.8099999903</v>
      </c>
      <c r="L54" s="7">
        <f t="shared" si="2"/>
        <v>328627.11239999963</v>
      </c>
      <c r="M54" s="7">
        <f>+'2015Proj'!M54*'Tuition Calculations'!BG54*(1+'Select Headcount Changes'!U59)</f>
        <v>0</v>
      </c>
      <c r="N54" s="7">
        <f>+'2015Proj'!N54*'Tuition Calculations'!BM54*(1+'Select Headcount Changes'!U59)</f>
        <v>29839.947862988804</v>
      </c>
      <c r="O54" s="7">
        <f>+'2015Proj'!O54*'Tuition Calculations'!BS54*(1+'Select Headcount Changes'!U59)</f>
        <v>7848657.8059998006</v>
      </c>
      <c r="P54" s="7">
        <f t="shared" si="3"/>
        <v>7878497.7538627889</v>
      </c>
      <c r="Q54" s="7">
        <f t="shared" si="4"/>
        <v>399603.40718686063</v>
      </c>
      <c r="R54" s="7">
        <f t="shared" si="5"/>
        <v>7592464.7365503516</v>
      </c>
      <c r="T54" s="5">
        <v>1</v>
      </c>
      <c r="U54" s="5">
        <v>0</v>
      </c>
      <c r="V54" s="5">
        <v>0</v>
      </c>
      <c r="W54" s="5">
        <f t="shared" si="6"/>
        <v>7592464.7365503516</v>
      </c>
      <c r="X54" s="5">
        <f t="shared" si="6"/>
        <v>0</v>
      </c>
      <c r="Y54" s="5">
        <f t="shared" si="6"/>
        <v>0</v>
      </c>
      <c r="Z54" s="7">
        <f>+'2015Proj'!Z54*'Tuition Calculations'!BY54*(1+'Select Headcount Changes'!U59)</f>
        <v>501154.63999999902</v>
      </c>
      <c r="AA54" s="7">
        <f>+'2015Proj'!AA54*'Tuition Calculations'!BZ54*(1+'Select Headcount Changes'!V59)</f>
        <v>432535.72000000102</v>
      </c>
      <c r="AB54" s="7">
        <f>+'2015Proj'!AB54*'Tuition Calculations'!CF54*(1+'Select Headcount Changes'!V59)</f>
        <v>17301.428800000042</v>
      </c>
      <c r="AC54" s="7">
        <f t="shared" si="7"/>
        <v>692.05715200000168</v>
      </c>
      <c r="AD54" s="7">
        <f>+'2015Proj'!AD54*'Tuition Calculations'!BZ54*(1+'Select Headcount Changes'!V59)</f>
        <v>1571.00151561079</v>
      </c>
      <c r="AE54" s="7">
        <f>+'2015Proj'!AE54*'Tuition Calculations'!CF54*(1+'Select Headcount Changes'!V59)</f>
        <v>67458.547921188496</v>
      </c>
      <c r="AF54" s="7">
        <f>+'2015Proj'!AF54*'Tuition Calculations'!CL54*(1+'Select Headcount Changes'!V59)</f>
        <v>69029.549436799411</v>
      </c>
      <c r="AG54" s="7">
        <f t="shared" si="8"/>
        <v>138059.09887359868</v>
      </c>
      <c r="AH54" s="7">
        <f t="shared" si="9"/>
        <v>14689.228198720117</v>
      </c>
      <c r="AI54" s="7">
        <f t="shared" si="10"/>
        <v>279095.33577568218</v>
      </c>
      <c r="AJ54" s="5">
        <v>1</v>
      </c>
      <c r="AK54" s="5">
        <v>0</v>
      </c>
      <c r="AL54" s="5">
        <v>0</v>
      </c>
      <c r="AM54" s="5">
        <f t="shared" si="11"/>
        <v>14689.228198720117</v>
      </c>
      <c r="AN54" s="5">
        <f t="shared" si="12"/>
        <v>0</v>
      </c>
      <c r="AO54" s="5">
        <f t="shared" si="13"/>
        <v>0</v>
      </c>
      <c r="AP54" s="5">
        <f t="shared" si="14"/>
        <v>14689.228198720117</v>
      </c>
    </row>
    <row r="55" spans="1:42" ht="18" customHeight="1" x14ac:dyDescent="0.25">
      <c r="A55" s="2" t="s">
        <v>9</v>
      </c>
      <c r="B55" s="2" t="s">
        <v>10</v>
      </c>
      <c r="C55" s="2" t="s">
        <v>90</v>
      </c>
      <c r="D55" s="2" t="s">
        <v>30</v>
      </c>
      <c r="E55" s="2" t="s">
        <v>91</v>
      </c>
      <c r="F55" s="2" t="s">
        <v>52</v>
      </c>
      <c r="G55" s="2" t="s">
        <v>93</v>
      </c>
      <c r="H55" s="2" t="s">
        <v>13</v>
      </c>
      <c r="I55" s="2" t="s">
        <v>14</v>
      </c>
      <c r="J55" s="7">
        <f>+'2015Proj'!J55*'Tuition Calculations'!BG55*(1+'Select Headcount Changes'!U60)</f>
        <v>1801789.23</v>
      </c>
      <c r="K55" s="7">
        <f>+'2015Proj'!K55*'Tuition Calculations'!BM55*(1+'Select Headcount Changes'!U60)</f>
        <v>1801789.23</v>
      </c>
      <c r="L55" s="7">
        <f t="shared" si="2"/>
        <v>72071.569199999998</v>
      </c>
      <c r="M55" s="7">
        <f>+'2015Proj'!M55*'Tuition Calculations'!BG55*(1+'Select Headcount Changes'!U60)</f>
        <v>0</v>
      </c>
      <c r="N55" s="7">
        <f>+'2015Proj'!N55*'Tuition Calculations'!BM55*(1+'Select Headcount Changes'!U60)</f>
        <v>0</v>
      </c>
      <c r="O55" s="7">
        <f>+'2015Proj'!O55*'Tuition Calculations'!BS55*(1+'Select Headcount Changes'!U60)</f>
        <v>0</v>
      </c>
      <c r="P55" s="7">
        <f t="shared" si="3"/>
        <v>0</v>
      </c>
      <c r="Q55" s="7">
        <f t="shared" si="4"/>
        <v>86485.883040000001</v>
      </c>
      <c r="R55" s="7">
        <f t="shared" si="5"/>
        <v>1643231.77776</v>
      </c>
      <c r="T55" s="5">
        <v>1</v>
      </c>
      <c r="U55" s="5">
        <v>0</v>
      </c>
      <c r="V55" s="5">
        <v>0</v>
      </c>
      <c r="W55" s="5">
        <f t="shared" si="6"/>
        <v>1643231.77776</v>
      </c>
      <c r="X55" s="5">
        <f t="shared" si="6"/>
        <v>0</v>
      </c>
      <c r="Y55" s="5">
        <f t="shared" si="6"/>
        <v>0</v>
      </c>
      <c r="Z55" s="7">
        <f>+'2015Proj'!Z55*'Tuition Calculations'!BY55*(1+'Select Headcount Changes'!U60)</f>
        <v>94818.23</v>
      </c>
      <c r="AA55" s="7">
        <f>+'2015Proj'!AA55*'Tuition Calculations'!BZ55*(1+'Select Headcount Changes'!V60)</f>
        <v>94818.23</v>
      </c>
      <c r="AB55" s="7">
        <f>+'2015Proj'!AB55*'Tuition Calculations'!CF55*(1+'Select Headcount Changes'!V60)</f>
        <v>3792.7292000000002</v>
      </c>
      <c r="AC55" s="7">
        <f t="shared" si="7"/>
        <v>151.70916800000001</v>
      </c>
      <c r="AD55" s="7">
        <f>+'2015Proj'!AD55*'Tuition Calculations'!BZ55*(1+'Select Headcount Changes'!V60)</f>
        <v>0</v>
      </c>
      <c r="AE55" s="7">
        <f>+'2015Proj'!AE55*'Tuition Calculations'!CF55*(1+'Select Headcount Changes'!V60)</f>
        <v>0</v>
      </c>
      <c r="AF55" s="7">
        <f>+'2015Proj'!AF55*'Tuition Calculations'!CL55*(1+'Select Headcount Changes'!V60)</f>
        <v>0</v>
      </c>
      <c r="AG55" s="7">
        <f t="shared" si="8"/>
        <v>0</v>
      </c>
      <c r="AH55" s="7">
        <f t="shared" si="9"/>
        <v>4733.3260416000003</v>
      </c>
      <c r="AI55" s="7">
        <f t="shared" si="10"/>
        <v>89933.194790399997</v>
      </c>
      <c r="AJ55" s="5">
        <v>1</v>
      </c>
      <c r="AK55" s="5">
        <v>0</v>
      </c>
      <c r="AL55" s="5">
        <v>0</v>
      </c>
      <c r="AM55" s="5">
        <f t="shared" si="11"/>
        <v>4733.3260416000003</v>
      </c>
      <c r="AN55" s="5">
        <f t="shared" si="12"/>
        <v>0</v>
      </c>
      <c r="AO55" s="5">
        <f t="shared" si="13"/>
        <v>0</v>
      </c>
      <c r="AP55" s="5">
        <f t="shared" si="14"/>
        <v>4733.3260416000003</v>
      </c>
    </row>
    <row r="56" spans="1:42" ht="18" customHeight="1" x14ac:dyDescent="0.25">
      <c r="A56" s="2" t="s">
        <v>9</v>
      </c>
      <c r="B56" s="2" t="s">
        <v>10</v>
      </c>
      <c r="C56" s="2" t="s">
        <v>90</v>
      </c>
      <c r="D56" s="2" t="s">
        <v>30</v>
      </c>
      <c r="E56" s="2" t="s">
        <v>91</v>
      </c>
      <c r="F56" s="2" t="s">
        <v>52</v>
      </c>
      <c r="G56" s="2" t="s">
        <v>93</v>
      </c>
      <c r="H56" s="2" t="s">
        <v>15</v>
      </c>
      <c r="I56" s="2" t="s">
        <v>16</v>
      </c>
      <c r="J56" s="7">
        <f>+'2015Proj'!J56*'Tuition Calculations'!BG56*(1+'Select Headcount Changes'!U61)</f>
        <v>403774</v>
      </c>
      <c r="K56" s="7">
        <f>+'2015Proj'!K56*'Tuition Calculations'!BM56*(1+'Select Headcount Changes'!U61)</f>
        <v>256459</v>
      </c>
      <c r="L56" s="7">
        <f t="shared" si="2"/>
        <v>10258.36</v>
      </c>
      <c r="M56" s="7">
        <f>+'2015Proj'!M56*'Tuition Calculations'!BG56*(1+'Select Headcount Changes'!U61)</f>
        <v>0</v>
      </c>
      <c r="N56" s="7">
        <f>+'2015Proj'!N56*'Tuition Calculations'!BM56*(1+'Select Headcount Changes'!U61)</f>
        <v>0</v>
      </c>
      <c r="O56" s="7">
        <f>+'2015Proj'!O56*'Tuition Calculations'!BS56*(1+'Select Headcount Changes'!U61)</f>
        <v>42090</v>
      </c>
      <c r="P56" s="7">
        <f t="shared" si="3"/>
        <v>42090</v>
      </c>
      <c r="Q56" s="7">
        <f t="shared" si="4"/>
        <v>17571.282000000003</v>
      </c>
      <c r="R56" s="7">
        <f t="shared" si="5"/>
        <v>333854.35800000001</v>
      </c>
      <c r="T56" s="5">
        <v>1</v>
      </c>
      <c r="U56" s="5">
        <v>0</v>
      </c>
      <c r="V56" s="5">
        <v>0</v>
      </c>
      <c r="W56" s="5">
        <f t="shared" si="6"/>
        <v>333854.35800000001</v>
      </c>
      <c r="X56" s="5">
        <f t="shared" si="6"/>
        <v>0</v>
      </c>
      <c r="Y56" s="5">
        <f t="shared" si="6"/>
        <v>0</v>
      </c>
      <c r="Z56" s="7">
        <f>+'2015Proj'!Z56*'Tuition Calculations'!BY56*(1+'Select Headcount Changes'!U61)</f>
        <v>12488</v>
      </c>
      <c r="AA56" s="7">
        <f>+'2015Proj'!AA56*'Tuition Calculations'!BZ56*(1+'Select Headcount Changes'!V61)</f>
        <v>13496</v>
      </c>
      <c r="AB56" s="7">
        <f>+'2015Proj'!AB56*'Tuition Calculations'!CF56*(1+'Select Headcount Changes'!V61)</f>
        <v>539.84</v>
      </c>
      <c r="AC56" s="7">
        <f t="shared" si="7"/>
        <v>21.593600000000002</v>
      </c>
      <c r="AD56" s="7">
        <f>+'2015Proj'!AD56*'Tuition Calculations'!BZ56*(1+'Select Headcount Changes'!V61)</f>
        <v>0</v>
      </c>
      <c r="AE56" s="7">
        <f>+'2015Proj'!AE56*'Tuition Calculations'!CF56*(1+'Select Headcount Changes'!V61)</f>
        <v>0</v>
      </c>
      <c r="AF56" s="7">
        <f>+'2015Proj'!AF56*'Tuition Calculations'!CL56*(1+'Select Headcount Changes'!V61)</f>
        <v>0</v>
      </c>
      <c r="AG56" s="7">
        <f t="shared" si="8"/>
        <v>0</v>
      </c>
      <c r="AH56" s="7">
        <f t="shared" si="9"/>
        <v>673.72032000000002</v>
      </c>
      <c r="AI56" s="7">
        <f t="shared" si="10"/>
        <v>12800.686079999999</v>
      </c>
      <c r="AJ56" s="5">
        <v>1</v>
      </c>
      <c r="AK56" s="5">
        <v>0</v>
      </c>
      <c r="AL56" s="5">
        <v>0</v>
      </c>
      <c r="AM56" s="5">
        <f t="shared" si="11"/>
        <v>673.72032000000002</v>
      </c>
      <c r="AN56" s="5">
        <f t="shared" si="12"/>
        <v>0</v>
      </c>
      <c r="AO56" s="5">
        <f t="shared" si="13"/>
        <v>0</v>
      </c>
      <c r="AP56" s="5">
        <f t="shared" si="14"/>
        <v>673.72032000000002</v>
      </c>
    </row>
    <row r="57" spans="1:42" ht="18" customHeight="1" x14ac:dyDescent="0.25">
      <c r="A57" s="2" t="s">
        <v>9</v>
      </c>
      <c r="B57" s="2" t="s">
        <v>10</v>
      </c>
      <c r="C57" s="2" t="s">
        <v>90</v>
      </c>
      <c r="D57" s="2" t="s">
        <v>30</v>
      </c>
      <c r="E57" s="2" t="s">
        <v>91</v>
      </c>
      <c r="F57" s="2" t="s">
        <v>83</v>
      </c>
      <c r="G57" s="2" t="s">
        <v>92</v>
      </c>
      <c r="H57" s="2" t="s">
        <v>13</v>
      </c>
      <c r="I57" s="2" t="s">
        <v>14</v>
      </c>
      <c r="J57" s="7">
        <f>+'2015Proj'!J57*'Tuition Calculations'!BG57*(1+'Select Headcount Changes'!U62)</f>
        <v>2015035</v>
      </c>
      <c r="K57" s="7">
        <f>+'2015Proj'!K57*'Tuition Calculations'!BM57*(1+'Select Headcount Changes'!U62)</f>
        <v>2015035</v>
      </c>
      <c r="L57" s="7">
        <f t="shared" si="2"/>
        <v>80601.400000000009</v>
      </c>
      <c r="M57" s="7">
        <f>+'2015Proj'!M57*'Tuition Calculations'!BG57*(1+'Select Headcount Changes'!U62)</f>
        <v>0</v>
      </c>
      <c r="N57" s="7">
        <f>+'2015Proj'!N57*'Tuition Calculations'!BM57*(1+'Select Headcount Changes'!U62)</f>
        <v>0</v>
      </c>
      <c r="O57" s="7">
        <f>+'2015Proj'!O57*'Tuition Calculations'!BS57*(1+'Select Headcount Changes'!U62)</f>
        <v>0</v>
      </c>
      <c r="P57" s="7">
        <f t="shared" si="3"/>
        <v>0</v>
      </c>
      <c r="Q57" s="7">
        <f t="shared" si="4"/>
        <v>96721.680000000008</v>
      </c>
      <c r="R57" s="7">
        <f t="shared" si="5"/>
        <v>1837711.9200000002</v>
      </c>
      <c r="T57" s="5">
        <v>1</v>
      </c>
      <c r="U57" s="5">
        <v>0</v>
      </c>
      <c r="V57" s="5">
        <v>0</v>
      </c>
      <c r="W57" s="5">
        <f t="shared" ref="W57:Y58" si="15">+$R57*T57</f>
        <v>1837711.9200000002</v>
      </c>
      <c r="X57" s="5">
        <f t="shared" si="15"/>
        <v>0</v>
      </c>
      <c r="Y57" s="5">
        <f t="shared" si="15"/>
        <v>0</v>
      </c>
      <c r="Z57" s="7">
        <f>+'2015Proj'!Z57*'Tuition Calculations'!BY57*(1+'Select Headcount Changes'!U62)</f>
        <v>106040</v>
      </c>
      <c r="AA57" s="7">
        <f>+'2015Proj'!AA57*'Tuition Calculations'!BZ57*(1+'Select Headcount Changes'!V62)</f>
        <v>106040</v>
      </c>
      <c r="AB57" s="7">
        <f>+'2015Proj'!AB57*'Tuition Calculations'!CF57*(1+'Select Headcount Changes'!V62)</f>
        <v>4241.6000000000004</v>
      </c>
      <c r="AC57" s="7">
        <f t="shared" si="7"/>
        <v>169.66400000000002</v>
      </c>
      <c r="AD57" s="7">
        <f>+'2015Proj'!AD57*'Tuition Calculations'!BZ57*(1+'Select Headcount Changes'!V62)</f>
        <v>0</v>
      </c>
      <c r="AE57" s="7">
        <f>+'2015Proj'!AE57*'Tuition Calculations'!CF57*(1+'Select Headcount Changes'!V62)</f>
        <v>0</v>
      </c>
      <c r="AF57" s="7">
        <f>+'2015Proj'!AF57*'Tuition Calculations'!CL57*(1+'Select Headcount Changes'!V62)</f>
        <v>0</v>
      </c>
      <c r="AG57" s="7">
        <f t="shared" si="8"/>
        <v>0</v>
      </c>
      <c r="AH57" s="7">
        <f t="shared" si="9"/>
        <v>5293.5168000000003</v>
      </c>
      <c r="AI57" s="7">
        <f t="shared" si="10"/>
        <v>100576.8192</v>
      </c>
      <c r="AJ57" s="5">
        <v>1</v>
      </c>
      <c r="AK57" s="5">
        <v>0</v>
      </c>
      <c r="AL57" s="5">
        <v>0</v>
      </c>
      <c r="AM57" s="5">
        <f t="shared" ref="AM57:AO58" si="16">+$AH57*AJ57</f>
        <v>5293.5168000000003</v>
      </c>
      <c r="AN57" s="5">
        <f t="shared" si="16"/>
        <v>0</v>
      </c>
      <c r="AO57" s="5">
        <f t="shared" si="16"/>
        <v>0</v>
      </c>
      <c r="AP57" s="5">
        <f t="shared" si="14"/>
        <v>5293.5168000000003</v>
      </c>
    </row>
    <row r="58" spans="1:42" ht="18" customHeight="1" x14ac:dyDescent="0.25">
      <c r="A58" s="2" t="s">
        <v>9</v>
      </c>
      <c r="B58" s="2" t="s">
        <v>10</v>
      </c>
      <c r="C58" s="2" t="s">
        <v>90</v>
      </c>
      <c r="D58" s="2" t="s">
        <v>30</v>
      </c>
      <c r="E58" s="2" t="s">
        <v>91</v>
      </c>
      <c r="F58" s="2" t="s">
        <v>83</v>
      </c>
      <c r="G58" s="2" t="s">
        <v>92</v>
      </c>
      <c r="H58" s="2" t="s">
        <v>15</v>
      </c>
      <c r="I58" s="2" t="s">
        <v>16</v>
      </c>
      <c r="J58" s="7">
        <f>+'2015Proj'!J58*'Tuition Calculations'!BG58*(1+'Select Headcount Changes'!U63)</f>
        <v>403774</v>
      </c>
      <c r="K58" s="7">
        <f>+'2015Proj'!K58*'Tuition Calculations'!BM58*(1+'Select Headcount Changes'!U63)</f>
        <v>256459</v>
      </c>
      <c r="L58" s="7">
        <f t="shared" si="2"/>
        <v>10258.36</v>
      </c>
      <c r="M58" s="7">
        <f>+'2015Proj'!M58*'Tuition Calculations'!BG58*(1+'Select Headcount Changes'!U63)</f>
        <v>0</v>
      </c>
      <c r="N58" s="7">
        <f>+'2015Proj'!N58*'Tuition Calculations'!BM58*(1+'Select Headcount Changes'!U63)</f>
        <v>0</v>
      </c>
      <c r="O58" s="7">
        <f>+'2015Proj'!O58*'Tuition Calculations'!BS58*(1+'Select Headcount Changes'!U63)</f>
        <v>63135</v>
      </c>
      <c r="P58" s="7">
        <f t="shared" si="3"/>
        <v>63135</v>
      </c>
      <c r="Q58" s="7">
        <f t="shared" si="4"/>
        <v>16519.032000000003</v>
      </c>
      <c r="R58" s="7">
        <f t="shared" si="5"/>
        <v>313861.60800000001</v>
      </c>
      <c r="T58" s="5">
        <v>1</v>
      </c>
      <c r="U58" s="5">
        <v>0</v>
      </c>
      <c r="V58" s="5">
        <v>0</v>
      </c>
      <c r="W58" s="5">
        <f t="shared" si="15"/>
        <v>313861.60800000001</v>
      </c>
      <c r="X58" s="5">
        <f t="shared" si="15"/>
        <v>0</v>
      </c>
      <c r="Y58" s="5">
        <f t="shared" si="15"/>
        <v>0</v>
      </c>
      <c r="Z58" s="7">
        <f>+'2015Proj'!Z58*'Tuition Calculations'!BY58*(1+'Select Headcount Changes'!U63)</f>
        <v>12488</v>
      </c>
      <c r="AA58" s="7">
        <f>+'2015Proj'!AA58*'Tuition Calculations'!BZ58*(1+'Select Headcount Changes'!V63)</f>
        <v>13496</v>
      </c>
      <c r="AB58" s="7">
        <f>+'2015Proj'!AB58*'Tuition Calculations'!CF58*(1+'Select Headcount Changes'!V63)</f>
        <v>539.84</v>
      </c>
      <c r="AC58" s="7">
        <f t="shared" si="7"/>
        <v>21.593600000000002</v>
      </c>
      <c r="AD58" s="7">
        <f>+'2015Proj'!AD58*'Tuition Calculations'!BZ58*(1+'Select Headcount Changes'!V63)</f>
        <v>0</v>
      </c>
      <c r="AE58" s="7">
        <f>+'2015Proj'!AE58*'Tuition Calculations'!CF58*(1+'Select Headcount Changes'!V63)</f>
        <v>0</v>
      </c>
      <c r="AF58" s="7">
        <f>+'2015Proj'!AF58*'Tuition Calculations'!CL58*(1+'Select Headcount Changes'!V63)</f>
        <v>0</v>
      </c>
      <c r="AG58" s="7">
        <f t="shared" si="8"/>
        <v>0</v>
      </c>
      <c r="AH58" s="7">
        <f t="shared" si="9"/>
        <v>673.72032000000002</v>
      </c>
      <c r="AI58" s="7">
        <f t="shared" si="10"/>
        <v>12800.686079999999</v>
      </c>
      <c r="AJ58" s="5">
        <v>1</v>
      </c>
      <c r="AK58" s="5">
        <v>0</v>
      </c>
      <c r="AL58" s="5">
        <v>0</v>
      </c>
      <c r="AM58" s="5">
        <f t="shared" si="16"/>
        <v>673.72032000000002</v>
      </c>
      <c r="AN58" s="5">
        <f t="shared" si="16"/>
        <v>0</v>
      </c>
      <c r="AO58" s="5">
        <f t="shared" si="16"/>
        <v>0</v>
      </c>
      <c r="AP58" s="5">
        <f t="shared" si="14"/>
        <v>673.72032000000002</v>
      </c>
    </row>
    <row r="59" spans="1:42" ht="18" customHeight="1" x14ac:dyDescent="0.25">
      <c r="A59" s="2" t="s">
        <v>9</v>
      </c>
      <c r="B59" s="2" t="s">
        <v>10</v>
      </c>
      <c r="C59" s="2" t="s">
        <v>90</v>
      </c>
      <c r="D59" s="2" t="s">
        <v>30</v>
      </c>
      <c r="E59" s="2" t="s">
        <v>91</v>
      </c>
      <c r="F59" s="2" t="s">
        <v>94</v>
      </c>
      <c r="G59" s="2" t="s">
        <v>95</v>
      </c>
      <c r="H59" s="2" t="s">
        <v>13</v>
      </c>
      <c r="I59" s="2" t="s">
        <v>14</v>
      </c>
      <c r="J59" s="7">
        <f>+'2015Proj'!J59*'Tuition Calculations'!BG59*(1+'Select Headcount Changes'!U64)</f>
        <v>2163283.98</v>
      </c>
      <c r="K59" s="7">
        <f>+'2015Proj'!K59*'Tuition Calculations'!BM59*(1+'Select Headcount Changes'!U64)</f>
        <v>2163283.98</v>
      </c>
      <c r="L59" s="7">
        <f t="shared" si="2"/>
        <v>86531.359200000006</v>
      </c>
      <c r="M59" s="7">
        <f>+'2015Proj'!M59*'Tuition Calculations'!BG59*(1+'Select Headcount Changes'!U64)</f>
        <v>0</v>
      </c>
      <c r="N59" s="7">
        <f>+'2015Proj'!N59*'Tuition Calculations'!BM59*(1+'Select Headcount Changes'!U64)</f>
        <v>18465.1877102082</v>
      </c>
      <c r="O59" s="7">
        <f>+'2015Proj'!O59*'Tuition Calculations'!BS59*(1+'Select Headcount Changes'!U64)</f>
        <v>0</v>
      </c>
      <c r="P59" s="7">
        <f t="shared" si="3"/>
        <v>18465.1877102082</v>
      </c>
      <c r="Q59" s="7">
        <f t="shared" si="4"/>
        <v>102914.3716544896</v>
      </c>
      <c r="R59" s="7">
        <f t="shared" si="5"/>
        <v>1955373.0614353023</v>
      </c>
      <c r="T59" s="5">
        <v>1</v>
      </c>
      <c r="U59" s="5">
        <v>0</v>
      </c>
      <c r="V59" s="5">
        <v>0</v>
      </c>
      <c r="W59" s="5">
        <f t="shared" si="6"/>
        <v>1955373.0614353023</v>
      </c>
      <c r="X59" s="5">
        <f t="shared" si="6"/>
        <v>0</v>
      </c>
      <c r="Y59" s="5">
        <f t="shared" si="6"/>
        <v>0</v>
      </c>
      <c r="Z59" s="7">
        <f>+'2015Proj'!Z59*'Tuition Calculations'!BY59*(1+'Select Headcount Changes'!U64)</f>
        <v>113850.88</v>
      </c>
      <c r="AA59" s="7">
        <f>+'2015Proj'!AA59*'Tuition Calculations'!BZ59*(1+'Select Headcount Changes'!V64)</f>
        <v>113850.88</v>
      </c>
      <c r="AB59" s="7">
        <f>+'2015Proj'!AB59*'Tuition Calculations'!CF59*(1+'Select Headcount Changes'!V64)</f>
        <v>4554.0352000000003</v>
      </c>
      <c r="AC59" s="7">
        <f t="shared" si="7"/>
        <v>182.16140800000002</v>
      </c>
      <c r="AD59" s="7">
        <f>+'2015Proj'!AD59*'Tuition Calculations'!BZ59*(1+'Select Headcount Changes'!V64)</f>
        <v>971.79892737023897</v>
      </c>
      <c r="AE59" s="7">
        <f>+'2015Proj'!AE59*'Tuition Calculations'!CF59*(1+'Select Headcount Changes'!V64)</f>
        <v>0</v>
      </c>
      <c r="AF59" s="7">
        <f>+'2015Proj'!AF59*'Tuition Calculations'!CL59*(1+'Select Headcount Changes'!V64)</f>
        <v>0</v>
      </c>
      <c r="AG59" s="7">
        <f t="shared" si="8"/>
        <v>971.79892737023897</v>
      </c>
      <c r="AH59" s="7">
        <f t="shared" si="9"/>
        <v>5634.8459832314884</v>
      </c>
      <c r="AI59" s="7">
        <f t="shared" si="10"/>
        <v>107062.07368139828</v>
      </c>
      <c r="AJ59" s="5">
        <v>1</v>
      </c>
      <c r="AK59" s="5">
        <v>0</v>
      </c>
      <c r="AL59" s="5">
        <v>0</v>
      </c>
      <c r="AM59" s="5">
        <f t="shared" si="11"/>
        <v>5634.8459832314884</v>
      </c>
      <c r="AN59" s="5">
        <f t="shared" si="12"/>
        <v>0</v>
      </c>
      <c r="AO59" s="5">
        <f t="shared" si="13"/>
        <v>0</v>
      </c>
      <c r="AP59" s="5">
        <f t="shared" si="14"/>
        <v>5634.8459832314884</v>
      </c>
    </row>
    <row r="60" spans="1:42" ht="18" customHeight="1" x14ac:dyDescent="0.25">
      <c r="A60" s="2" t="s">
        <v>9</v>
      </c>
      <c r="B60" s="2" t="s">
        <v>10</v>
      </c>
      <c r="C60" s="2" t="s">
        <v>90</v>
      </c>
      <c r="D60" s="2" t="s">
        <v>30</v>
      </c>
      <c r="E60" s="2" t="s">
        <v>91</v>
      </c>
      <c r="F60" s="2" t="s">
        <v>94</v>
      </c>
      <c r="G60" s="2" t="s">
        <v>95</v>
      </c>
      <c r="H60" s="2" t="s">
        <v>15</v>
      </c>
      <c r="I60" s="2" t="s">
        <v>16</v>
      </c>
      <c r="J60" s="7">
        <f>+'2015Proj'!J60*'Tuition Calculations'!BG60*(1+'Select Headcount Changes'!U65)</f>
        <v>173046</v>
      </c>
      <c r="K60" s="7">
        <f>+'2015Proj'!K60*'Tuition Calculations'!BM60*(1+'Select Headcount Changes'!U65)</f>
        <v>109902</v>
      </c>
      <c r="L60" s="7">
        <f t="shared" si="2"/>
        <v>4396.08</v>
      </c>
      <c r="M60" s="7">
        <f>+'2015Proj'!M60*'Tuition Calculations'!BG60*(1+'Select Headcount Changes'!U65)</f>
        <v>0</v>
      </c>
      <c r="N60" s="7">
        <f>+'2015Proj'!N60*'Tuition Calculations'!BM60*(1+'Select Headcount Changes'!U65)</f>
        <v>0</v>
      </c>
      <c r="O60" s="7">
        <f>+'2015Proj'!O60*'Tuition Calculations'!BS60*(1+'Select Headcount Changes'!U65)</f>
        <v>63144</v>
      </c>
      <c r="P60" s="7">
        <f t="shared" si="3"/>
        <v>63144</v>
      </c>
      <c r="Q60" s="7">
        <f t="shared" si="4"/>
        <v>5275.2960000000012</v>
      </c>
      <c r="R60" s="7">
        <f t="shared" si="5"/>
        <v>100230.62400000001</v>
      </c>
      <c r="T60" s="5">
        <v>1</v>
      </c>
      <c r="U60" s="5">
        <v>0</v>
      </c>
      <c r="V60" s="5">
        <v>0</v>
      </c>
      <c r="W60" s="5">
        <f t="shared" si="6"/>
        <v>100230.62400000001</v>
      </c>
      <c r="X60" s="5">
        <f t="shared" si="6"/>
        <v>0</v>
      </c>
      <c r="Y60" s="5">
        <f t="shared" si="6"/>
        <v>0</v>
      </c>
      <c r="Z60" s="7">
        <f>+'2015Proj'!Z60*'Tuition Calculations'!BY60*(1+'Select Headcount Changes'!U65)</f>
        <v>5352</v>
      </c>
      <c r="AA60" s="7">
        <f>+'2015Proj'!AA60*'Tuition Calculations'!BZ60*(1+'Select Headcount Changes'!V65)</f>
        <v>5784</v>
      </c>
      <c r="AB60" s="7">
        <f>+'2015Proj'!AB60*'Tuition Calculations'!CF60*(1+'Select Headcount Changes'!V65)</f>
        <v>231.36</v>
      </c>
      <c r="AC60" s="7">
        <f t="shared" si="7"/>
        <v>9.2544000000000004</v>
      </c>
      <c r="AD60" s="7">
        <f>+'2015Proj'!AD60*'Tuition Calculations'!BZ60*(1+'Select Headcount Changes'!V65)</f>
        <v>0</v>
      </c>
      <c r="AE60" s="7">
        <f>+'2015Proj'!AE60*'Tuition Calculations'!CF60*(1+'Select Headcount Changes'!V65)</f>
        <v>-432</v>
      </c>
      <c r="AF60" s="7">
        <f>+'2015Proj'!AF60*'Tuition Calculations'!CL60*(1+'Select Headcount Changes'!V65)</f>
        <v>0</v>
      </c>
      <c r="AG60" s="7">
        <f t="shared" si="8"/>
        <v>-432</v>
      </c>
      <c r="AH60" s="7">
        <f t="shared" si="9"/>
        <v>310.33728000000002</v>
      </c>
      <c r="AI60" s="7">
        <f t="shared" si="10"/>
        <v>5896.4083200000005</v>
      </c>
      <c r="AJ60" s="5">
        <v>1</v>
      </c>
      <c r="AK60" s="5">
        <v>0</v>
      </c>
      <c r="AL60" s="5">
        <v>0</v>
      </c>
      <c r="AM60" s="5">
        <f t="shared" si="11"/>
        <v>310.33728000000002</v>
      </c>
      <c r="AN60" s="5">
        <f t="shared" si="12"/>
        <v>0</v>
      </c>
      <c r="AO60" s="5">
        <f t="shared" si="13"/>
        <v>0</v>
      </c>
      <c r="AP60" s="5">
        <f t="shared" si="14"/>
        <v>310.33728000000002</v>
      </c>
    </row>
    <row r="61" spans="1:42" ht="18" customHeight="1" x14ac:dyDescent="0.25">
      <c r="A61" s="2" t="s">
        <v>9</v>
      </c>
      <c r="B61" s="2" t="s">
        <v>10</v>
      </c>
      <c r="C61" s="2" t="s">
        <v>90</v>
      </c>
      <c r="D61" s="2" t="s">
        <v>30</v>
      </c>
      <c r="E61" s="2" t="s">
        <v>91</v>
      </c>
      <c r="F61" s="2" t="s">
        <v>96</v>
      </c>
      <c r="G61" s="2" t="s">
        <v>97</v>
      </c>
      <c r="H61" s="2" t="s">
        <v>13</v>
      </c>
      <c r="I61" s="2" t="s">
        <v>14</v>
      </c>
      <c r="J61" s="7">
        <f>+'2015Proj'!J61*'Tuition Calculations'!BG61*(1+'Select Headcount Changes'!U66)</f>
        <v>1841683.18</v>
      </c>
      <c r="K61" s="7">
        <f>+'2015Proj'!K61*'Tuition Calculations'!BM61*(1+'Select Headcount Changes'!U66)</f>
        <v>1841683.18</v>
      </c>
      <c r="L61" s="7">
        <f t="shared" si="2"/>
        <v>73667.3272</v>
      </c>
      <c r="M61" s="7">
        <f>+'2015Proj'!M61*'Tuition Calculations'!BG61*(1+'Select Headcount Changes'!U66)</f>
        <v>0</v>
      </c>
      <c r="N61" s="7">
        <f>+'2015Proj'!N61*'Tuition Calculations'!BM61*(1+'Select Headcount Changes'!U66)</f>
        <v>0</v>
      </c>
      <c r="O61" s="7">
        <f>+'2015Proj'!O61*'Tuition Calculations'!BS61*(1+'Select Headcount Changes'!U66)</f>
        <v>0</v>
      </c>
      <c r="P61" s="7">
        <f t="shared" si="3"/>
        <v>0</v>
      </c>
      <c r="Q61" s="7">
        <f t="shared" si="4"/>
        <v>88400.79264</v>
      </c>
      <c r="R61" s="7">
        <f t="shared" si="5"/>
        <v>1679615.0601599999</v>
      </c>
      <c r="T61" s="5">
        <v>1</v>
      </c>
      <c r="U61" s="5">
        <v>0</v>
      </c>
      <c r="V61" s="5">
        <v>0</v>
      </c>
      <c r="W61" s="5">
        <f t="shared" si="6"/>
        <v>1679615.0601599999</v>
      </c>
      <c r="X61" s="5">
        <f t="shared" si="6"/>
        <v>0</v>
      </c>
      <c r="Y61" s="5">
        <f t="shared" si="6"/>
        <v>0</v>
      </c>
      <c r="Z61" s="7">
        <f>+'2015Proj'!Z61*'Tuition Calculations'!BY61*(1+'Select Headcount Changes'!U66)</f>
        <v>96913.469999999899</v>
      </c>
      <c r="AA61" s="7">
        <f>+'2015Proj'!AA61*'Tuition Calculations'!BZ61*(1+'Select Headcount Changes'!V66)</f>
        <v>96913.469999999899</v>
      </c>
      <c r="AB61" s="7">
        <f>+'2015Proj'!AB61*'Tuition Calculations'!CF61*(1+'Select Headcount Changes'!V66)</f>
        <v>3876.5387999999962</v>
      </c>
      <c r="AC61" s="7">
        <f t="shared" si="7"/>
        <v>155.06155199999986</v>
      </c>
      <c r="AD61" s="7">
        <f>+'2015Proj'!AD61*'Tuition Calculations'!BZ61*(1+'Select Headcount Changes'!V66)</f>
        <v>0</v>
      </c>
      <c r="AE61" s="7">
        <f>+'2015Proj'!AE61*'Tuition Calculations'!CF61*(1+'Select Headcount Changes'!V66)</f>
        <v>0</v>
      </c>
      <c r="AF61" s="7">
        <f>+'2015Proj'!AF61*'Tuition Calculations'!CL61*(1+'Select Headcount Changes'!V66)</f>
        <v>0</v>
      </c>
      <c r="AG61" s="7">
        <f t="shared" si="8"/>
        <v>0</v>
      </c>
      <c r="AH61" s="7">
        <f t="shared" si="9"/>
        <v>4837.920422399995</v>
      </c>
      <c r="AI61" s="7">
        <f t="shared" si="10"/>
        <v>91920.488025599901</v>
      </c>
      <c r="AJ61" s="5">
        <v>1</v>
      </c>
      <c r="AK61" s="5">
        <v>0</v>
      </c>
      <c r="AL61" s="5">
        <v>0</v>
      </c>
      <c r="AM61" s="5">
        <f t="shared" si="11"/>
        <v>4837.920422399995</v>
      </c>
      <c r="AN61" s="5">
        <f t="shared" si="12"/>
        <v>0</v>
      </c>
      <c r="AO61" s="5">
        <f t="shared" si="13"/>
        <v>0</v>
      </c>
      <c r="AP61" s="5">
        <f t="shared" si="14"/>
        <v>4837.920422399995</v>
      </c>
    </row>
    <row r="62" spans="1:42" ht="18" customHeight="1" x14ac:dyDescent="0.25">
      <c r="A62" s="2" t="s">
        <v>9</v>
      </c>
      <c r="B62" s="2" t="s">
        <v>10</v>
      </c>
      <c r="C62" s="2" t="s">
        <v>90</v>
      </c>
      <c r="D62" s="2" t="s">
        <v>30</v>
      </c>
      <c r="E62" s="2" t="s">
        <v>91</v>
      </c>
      <c r="F62" s="2" t="s">
        <v>96</v>
      </c>
      <c r="G62" s="2" t="s">
        <v>97</v>
      </c>
      <c r="H62" s="2" t="s">
        <v>15</v>
      </c>
      <c r="I62" s="2" t="s">
        <v>16</v>
      </c>
      <c r="J62" s="7">
        <f>+'2015Proj'!J62*'Tuition Calculations'!BG62*(1+'Select Headcount Changes'!U67)</f>
        <v>393419.43</v>
      </c>
      <c r="K62" s="7">
        <f>+'2015Proj'!K62*'Tuition Calculations'!BM62*(1+'Select Headcount Changes'!U67)</f>
        <v>230970.34</v>
      </c>
      <c r="L62" s="7">
        <f t="shared" si="2"/>
        <v>9238.8135999999995</v>
      </c>
      <c r="M62" s="7">
        <f>+'2015Proj'!M62*'Tuition Calculations'!BG62*(1+'Select Headcount Changes'!U67)</f>
        <v>0</v>
      </c>
      <c r="N62" s="7">
        <f>+'2015Proj'!N62*'Tuition Calculations'!BM62*(1+'Select Headcount Changes'!U67)</f>
        <v>0</v>
      </c>
      <c r="O62" s="7">
        <f>+'2015Proj'!O62*'Tuition Calculations'!BS62*(1+'Select Headcount Changes'!U67)</f>
        <v>161838.397692308</v>
      </c>
      <c r="P62" s="7">
        <f t="shared" si="3"/>
        <v>161838.397692308</v>
      </c>
      <c r="Q62" s="7">
        <f t="shared" si="4"/>
        <v>11117.1109353846</v>
      </c>
      <c r="R62" s="7">
        <f t="shared" si="5"/>
        <v>211225.10777230738</v>
      </c>
      <c r="T62" s="5">
        <v>1</v>
      </c>
      <c r="U62" s="5">
        <v>0</v>
      </c>
      <c r="V62" s="5">
        <v>0</v>
      </c>
      <c r="W62" s="5">
        <f t="shared" si="6"/>
        <v>211225.10777230738</v>
      </c>
      <c r="X62" s="5">
        <f t="shared" si="6"/>
        <v>0</v>
      </c>
      <c r="Y62" s="5">
        <f t="shared" si="6"/>
        <v>0</v>
      </c>
      <c r="Z62" s="7">
        <f>+'2015Proj'!Z62*'Tuition Calculations'!BY62*(1+'Select Headcount Changes'!U67)</f>
        <v>12168.1</v>
      </c>
      <c r="AA62" s="7">
        <f>+'2015Proj'!AA62*'Tuition Calculations'!BZ62*(1+'Select Headcount Changes'!V67)</f>
        <v>12154.17</v>
      </c>
      <c r="AB62" s="7">
        <f>+'2015Proj'!AB62*'Tuition Calculations'!CF62*(1+'Select Headcount Changes'!V67)</f>
        <v>486.16680000000002</v>
      </c>
      <c r="AC62" s="7">
        <f t="shared" si="7"/>
        <v>19.446672000000003</v>
      </c>
      <c r="AD62" s="7">
        <f>+'2015Proj'!AD62*'Tuition Calculations'!BZ62*(1+'Select Headcount Changes'!V67)</f>
        <v>0</v>
      </c>
      <c r="AE62" s="7">
        <f>+'2015Proj'!AE62*'Tuition Calculations'!CF62*(1+'Select Headcount Changes'!V67)</f>
        <v>13.930000000000099</v>
      </c>
      <c r="AF62" s="7">
        <f>+'2015Proj'!AF62*'Tuition Calculations'!CL62*(1+'Select Headcount Changes'!V67)</f>
        <v>13.930000000000099</v>
      </c>
      <c r="AG62" s="7">
        <f t="shared" si="8"/>
        <v>27.860000000000198</v>
      </c>
      <c r="AH62" s="7">
        <f t="shared" si="9"/>
        <v>605.34316639999997</v>
      </c>
      <c r="AI62" s="7">
        <f t="shared" si="10"/>
        <v>11501.520161599999</v>
      </c>
      <c r="AJ62" s="5">
        <v>1</v>
      </c>
      <c r="AK62" s="5">
        <v>0</v>
      </c>
      <c r="AL62" s="5">
        <v>0</v>
      </c>
      <c r="AM62" s="5">
        <f t="shared" si="11"/>
        <v>605.34316639999997</v>
      </c>
      <c r="AN62" s="5">
        <f t="shared" si="12"/>
        <v>0</v>
      </c>
      <c r="AO62" s="5">
        <f t="shared" si="13"/>
        <v>0</v>
      </c>
      <c r="AP62" s="5">
        <f t="shared" si="14"/>
        <v>605.34316639999997</v>
      </c>
    </row>
    <row r="63" spans="1:42" ht="18" customHeight="1" x14ac:dyDescent="0.25">
      <c r="A63" s="2" t="s">
        <v>9</v>
      </c>
      <c r="B63" s="2" t="s">
        <v>10</v>
      </c>
      <c r="C63" s="2" t="s">
        <v>98</v>
      </c>
      <c r="D63" s="2" t="s">
        <v>34</v>
      </c>
      <c r="E63" s="2" t="s">
        <v>99</v>
      </c>
      <c r="F63" s="2" t="s">
        <v>65</v>
      </c>
      <c r="G63" s="2" t="s">
        <v>100</v>
      </c>
      <c r="H63" s="2" t="s">
        <v>13</v>
      </c>
      <c r="I63" s="2" t="s">
        <v>14</v>
      </c>
      <c r="J63" s="7">
        <f>+'2015Proj'!J63*'Tuition Calculations'!BG63*(1+'Select Headcount Changes'!U68)</f>
        <v>110024</v>
      </c>
      <c r="K63" s="7">
        <f>+'2015Proj'!K63*'Tuition Calculations'!BM63*(1+'Select Headcount Changes'!U68)</f>
        <v>110024</v>
      </c>
      <c r="L63" s="7">
        <f t="shared" si="2"/>
        <v>4400.96</v>
      </c>
      <c r="M63" s="7">
        <f>+'2015Proj'!M63*'Tuition Calculations'!BG63*(1+'Select Headcount Changes'!U68)</f>
        <v>0</v>
      </c>
      <c r="N63" s="7">
        <f>+'2015Proj'!N63*'Tuition Calculations'!BM63*(1+'Select Headcount Changes'!U68)</f>
        <v>0</v>
      </c>
      <c r="O63" s="7">
        <f>+'2015Proj'!O63*'Tuition Calculations'!BS63*(1+'Select Headcount Changes'!U68)</f>
        <v>0</v>
      </c>
      <c r="P63" s="7">
        <f t="shared" si="3"/>
        <v>0</v>
      </c>
      <c r="Q63" s="7">
        <f t="shared" si="4"/>
        <v>5281.152</v>
      </c>
      <c r="R63" s="7">
        <f t="shared" si="5"/>
        <v>100341.88799999999</v>
      </c>
      <c r="T63" s="5">
        <v>1</v>
      </c>
      <c r="U63" s="5">
        <v>0</v>
      </c>
      <c r="V63" s="5">
        <v>0</v>
      </c>
      <c r="W63" s="5">
        <f t="shared" si="6"/>
        <v>100341.88799999999</v>
      </c>
      <c r="X63" s="5">
        <f t="shared" si="6"/>
        <v>0</v>
      </c>
      <c r="Y63" s="5">
        <f t="shared" si="6"/>
        <v>0</v>
      </c>
      <c r="Z63" s="7">
        <f>+'2015Proj'!Z63*'Tuition Calculations'!BY63*(1+'Select Headcount Changes'!U68)</f>
        <v>3400</v>
      </c>
      <c r="AA63" s="7">
        <f>+'2015Proj'!AA63*'Tuition Calculations'!BZ63*(1+'Select Headcount Changes'!V68)</f>
        <v>3400</v>
      </c>
      <c r="AB63" s="7">
        <f>+'2015Proj'!AB63*'Tuition Calculations'!CF63*(1+'Select Headcount Changes'!V68)</f>
        <v>136</v>
      </c>
      <c r="AC63" s="7">
        <f t="shared" si="7"/>
        <v>5.44</v>
      </c>
      <c r="AD63" s="7">
        <f>+'2015Proj'!AD63*'Tuition Calculations'!BZ63*(1+'Select Headcount Changes'!V68)</f>
        <v>0</v>
      </c>
      <c r="AE63" s="7">
        <f>+'2015Proj'!AE63*'Tuition Calculations'!CF63*(1+'Select Headcount Changes'!V68)</f>
        <v>0</v>
      </c>
      <c r="AF63" s="7">
        <f>+'2015Proj'!AF63*'Tuition Calculations'!CL63*(1+'Select Headcount Changes'!V68)</f>
        <v>0</v>
      </c>
      <c r="AG63" s="7">
        <f t="shared" si="8"/>
        <v>0</v>
      </c>
      <c r="AH63" s="7">
        <f t="shared" si="9"/>
        <v>169.72800000000001</v>
      </c>
      <c r="AI63" s="7">
        <f t="shared" si="10"/>
        <v>3224.8319999999999</v>
      </c>
      <c r="AJ63" s="5">
        <v>1</v>
      </c>
      <c r="AK63" s="5">
        <v>0</v>
      </c>
      <c r="AL63" s="5">
        <v>0</v>
      </c>
      <c r="AM63" s="5">
        <f t="shared" si="11"/>
        <v>169.72800000000001</v>
      </c>
      <c r="AN63" s="5">
        <f t="shared" si="12"/>
        <v>0</v>
      </c>
      <c r="AO63" s="5">
        <f t="shared" si="13"/>
        <v>0</v>
      </c>
      <c r="AP63" s="5">
        <f t="shared" si="14"/>
        <v>169.72800000000001</v>
      </c>
    </row>
    <row r="64" spans="1:42" ht="18" customHeight="1" x14ac:dyDescent="0.25">
      <c r="A64" s="2" t="s">
        <v>9</v>
      </c>
      <c r="B64" s="2" t="s">
        <v>10</v>
      </c>
      <c r="C64" s="2" t="s">
        <v>98</v>
      </c>
      <c r="D64" s="2" t="s">
        <v>34</v>
      </c>
      <c r="E64" s="2" t="s">
        <v>99</v>
      </c>
      <c r="F64" s="2" t="s">
        <v>65</v>
      </c>
      <c r="G64" s="2" t="s">
        <v>100</v>
      </c>
      <c r="H64" s="2" t="s">
        <v>15</v>
      </c>
      <c r="I64" s="2" t="s">
        <v>16</v>
      </c>
      <c r="J64" s="7">
        <f>+'2015Proj'!J64*'Tuition Calculations'!BG64*(1+'Select Headcount Changes'!U69)</f>
        <v>402680.66</v>
      </c>
      <c r="K64" s="7">
        <f>+'2015Proj'!K64*'Tuition Calculations'!BM64*(1+'Select Headcount Changes'!U69)</f>
        <v>209593.03</v>
      </c>
      <c r="L64" s="7">
        <f t="shared" si="2"/>
        <v>8383.7212</v>
      </c>
      <c r="M64" s="7">
        <f>+'2015Proj'!M64*'Tuition Calculations'!BG64*(1+'Select Headcount Changes'!U69)</f>
        <v>0</v>
      </c>
      <c r="N64" s="7">
        <f>+'2015Proj'!N64*'Tuition Calculations'!BM64*(1+'Select Headcount Changes'!U69)</f>
        <v>9169</v>
      </c>
      <c r="O64" s="7">
        <f>+'2015Proj'!O64*'Tuition Calculations'!BS64*(1+'Select Headcount Changes'!U69)</f>
        <v>50680</v>
      </c>
      <c r="P64" s="7">
        <f t="shared" si="3"/>
        <v>59849</v>
      </c>
      <c r="Q64" s="7">
        <f t="shared" si="4"/>
        <v>16722.396940000002</v>
      </c>
      <c r="R64" s="7">
        <f t="shared" si="5"/>
        <v>317725.54186</v>
      </c>
      <c r="T64" s="5">
        <v>1</v>
      </c>
      <c r="U64" s="5">
        <v>0</v>
      </c>
      <c r="V64" s="5">
        <v>0</v>
      </c>
      <c r="W64" s="5">
        <f t="shared" si="6"/>
        <v>317725.54186</v>
      </c>
      <c r="X64" s="5">
        <f t="shared" si="6"/>
        <v>0</v>
      </c>
      <c r="Y64" s="5">
        <f t="shared" si="6"/>
        <v>0</v>
      </c>
      <c r="Z64" s="7">
        <f>+'2015Proj'!Z64*'Tuition Calculations'!BY64*(1+'Select Headcount Changes'!U69)</f>
        <v>14554.45</v>
      </c>
      <c r="AA64" s="7">
        <f>+'2015Proj'!AA64*'Tuition Calculations'!BZ64*(1+'Select Headcount Changes'!V69)</f>
        <v>6457.9</v>
      </c>
      <c r="AB64" s="7">
        <f>+'2015Proj'!AB64*'Tuition Calculations'!CF64*(1+'Select Headcount Changes'!V69)</f>
        <v>258.31599999999997</v>
      </c>
      <c r="AC64" s="7">
        <f t="shared" si="7"/>
        <v>10.33264</v>
      </c>
      <c r="AD64" s="7">
        <f>+'2015Proj'!AD64*'Tuition Calculations'!BZ64*(1+'Select Headcount Changes'!V69)</f>
        <v>0</v>
      </c>
      <c r="AE64" s="7">
        <f>+'2015Proj'!AE64*'Tuition Calculations'!CF64*(1+'Select Headcount Changes'!V69)</f>
        <v>2132</v>
      </c>
      <c r="AF64" s="7">
        <f>+'2015Proj'!AF64*'Tuition Calculations'!CL64*(1+'Select Headcount Changes'!V69)</f>
        <v>2132</v>
      </c>
      <c r="AG64" s="7">
        <f t="shared" si="8"/>
        <v>4264</v>
      </c>
      <c r="AH64" s="7">
        <f t="shared" si="9"/>
        <v>109.17836800000001</v>
      </c>
      <c r="AI64" s="7">
        <f t="shared" si="10"/>
        <v>2074.3889920000001</v>
      </c>
      <c r="AJ64" s="5">
        <v>1</v>
      </c>
      <c r="AK64" s="5">
        <v>0</v>
      </c>
      <c r="AL64" s="5">
        <v>0</v>
      </c>
      <c r="AM64" s="5">
        <f t="shared" si="11"/>
        <v>109.17836800000001</v>
      </c>
      <c r="AN64" s="5">
        <f t="shared" si="12"/>
        <v>0</v>
      </c>
      <c r="AO64" s="5">
        <f t="shared" si="13"/>
        <v>0</v>
      </c>
      <c r="AP64" s="5">
        <f t="shared" si="14"/>
        <v>109.17836800000001</v>
      </c>
    </row>
    <row r="65" spans="1:42" ht="18" customHeight="1" x14ac:dyDescent="0.25">
      <c r="A65" s="2" t="s">
        <v>9</v>
      </c>
      <c r="B65" s="2" t="s">
        <v>10</v>
      </c>
      <c r="C65" s="2" t="s">
        <v>98</v>
      </c>
      <c r="D65" s="2" t="s">
        <v>34</v>
      </c>
      <c r="E65" s="2" t="s">
        <v>99</v>
      </c>
      <c r="F65" s="2" t="s">
        <v>101</v>
      </c>
      <c r="G65" s="2" t="s">
        <v>102</v>
      </c>
      <c r="H65" s="2" t="s">
        <v>13</v>
      </c>
      <c r="I65" s="2" t="s">
        <v>14</v>
      </c>
      <c r="J65" s="7">
        <f>+'2015Proj'!J65*'Tuition Calculations'!BG65*(1+'Select Headcount Changes'!U70)</f>
        <v>137475</v>
      </c>
      <c r="K65" s="7">
        <f>+'2015Proj'!K65*'Tuition Calculations'!BM65*(1+'Select Headcount Changes'!U70)</f>
        <v>137475</v>
      </c>
      <c r="L65" s="7">
        <f t="shared" si="2"/>
        <v>5499</v>
      </c>
      <c r="M65" s="7">
        <f>+'2015Proj'!M65*'Tuition Calculations'!BG65*(1+'Select Headcount Changes'!U70)</f>
        <v>0</v>
      </c>
      <c r="N65" s="7">
        <f>+'2015Proj'!N65*'Tuition Calculations'!BM65*(1+'Select Headcount Changes'!U70)</f>
        <v>0</v>
      </c>
      <c r="O65" s="7">
        <f>+'2015Proj'!O65*'Tuition Calculations'!BS65*(1+'Select Headcount Changes'!U70)</f>
        <v>0</v>
      </c>
      <c r="P65" s="7">
        <f t="shared" si="3"/>
        <v>0</v>
      </c>
      <c r="Q65" s="7">
        <f t="shared" si="4"/>
        <v>6598.8</v>
      </c>
      <c r="R65" s="7">
        <f t="shared" si="5"/>
        <v>125377.2</v>
      </c>
      <c r="T65" s="5">
        <v>1</v>
      </c>
      <c r="U65" s="5">
        <v>0</v>
      </c>
      <c r="V65" s="5">
        <v>0</v>
      </c>
      <c r="W65" s="5">
        <f t="shared" si="6"/>
        <v>125377.2</v>
      </c>
      <c r="X65" s="5">
        <f t="shared" si="6"/>
        <v>0</v>
      </c>
      <c r="Y65" s="5">
        <f t="shared" si="6"/>
        <v>0</v>
      </c>
      <c r="Z65" s="7">
        <f>+'2015Proj'!Z65*'Tuition Calculations'!BY65*(1+'Select Headcount Changes'!U70)</f>
        <v>4248</v>
      </c>
      <c r="AA65" s="7">
        <f>+'2015Proj'!AA65*'Tuition Calculations'!BZ65*(1+'Select Headcount Changes'!V70)</f>
        <v>4248</v>
      </c>
      <c r="AB65" s="7">
        <f>+'2015Proj'!AB65*'Tuition Calculations'!CF65*(1+'Select Headcount Changes'!V70)</f>
        <v>169.92</v>
      </c>
      <c r="AC65" s="7">
        <f t="shared" si="7"/>
        <v>6.7967999999999993</v>
      </c>
      <c r="AD65" s="7">
        <f>+'2015Proj'!AD65*'Tuition Calculations'!BZ65*(1+'Select Headcount Changes'!V70)</f>
        <v>0</v>
      </c>
      <c r="AE65" s="7">
        <f>+'2015Proj'!AE65*'Tuition Calculations'!CF65*(1+'Select Headcount Changes'!V70)</f>
        <v>0</v>
      </c>
      <c r="AF65" s="7">
        <f>+'2015Proj'!AF65*'Tuition Calculations'!CL65*(1+'Select Headcount Changes'!V70)</f>
        <v>0</v>
      </c>
      <c r="AG65" s="7">
        <f t="shared" si="8"/>
        <v>0</v>
      </c>
      <c r="AH65" s="7">
        <f t="shared" si="9"/>
        <v>212.06016</v>
      </c>
      <c r="AI65" s="7">
        <f t="shared" si="10"/>
        <v>4029.1430399999999</v>
      </c>
      <c r="AJ65" s="5">
        <v>1</v>
      </c>
      <c r="AK65" s="5">
        <v>0</v>
      </c>
      <c r="AL65" s="5">
        <v>0</v>
      </c>
      <c r="AM65" s="5">
        <f t="shared" si="11"/>
        <v>212.06016</v>
      </c>
      <c r="AN65" s="5">
        <f t="shared" si="12"/>
        <v>0</v>
      </c>
      <c r="AO65" s="5">
        <f t="shared" si="13"/>
        <v>0</v>
      </c>
      <c r="AP65" s="5">
        <f t="shared" si="14"/>
        <v>212.06016</v>
      </c>
    </row>
    <row r="66" spans="1:42" ht="18" customHeight="1" x14ac:dyDescent="0.25">
      <c r="A66" s="2" t="s">
        <v>9</v>
      </c>
      <c r="B66" s="2" t="s">
        <v>10</v>
      </c>
      <c r="C66" s="2" t="s">
        <v>98</v>
      </c>
      <c r="D66" s="2" t="s">
        <v>34</v>
      </c>
      <c r="E66" s="2" t="s">
        <v>99</v>
      </c>
      <c r="F66" s="2" t="s">
        <v>101</v>
      </c>
      <c r="G66" s="2" t="s">
        <v>102</v>
      </c>
      <c r="H66" s="2" t="s">
        <v>15</v>
      </c>
      <c r="I66" s="2" t="s">
        <v>16</v>
      </c>
      <c r="J66" s="7">
        <f>+'2015Proj'!J66*'Tuition Calculations'!BG66*(1+'Select Headcount Changes'!U71)</f>
        <v>472747.27</v>
      </c>
      <c r="K66" s="7">
        <f>+'2015Proj'!K66*'Tuition Calculations'!BM66*(1+'Select Headcount Changes'!U71)</f>
        <v>260398.05</v>
      </c>
      <c r="L66" s="7">
        <f t="shared" si="2"/>
        <v>10415.922</v>
      </c>
      <c r="M66" s="7">
        <f>+'2015Proj'!M66*'Tuition Calculations'!BG66*(1+'Select Headcount Changes'!U71)</f>
        <v>0</v>
      </c>
      <c r="N66" s="7">
        <f>+'2015Proj'!N66*'Tuition Calculations'!BM66*(1+'Select Headcount Changes'!U71)</f>
        <v>0</v>
      </c>
      <c r="O66" s="7">
        <f>+'2015Proj'!O66*'Tuition Calculations'!BS66*(1+'Select Headcount Changes'!U71)</f>
        <v>42114.419595186497</v>
      </c>
      <c r="P66" s="7">
        <f t="shared" si="3"/>
        <v>42114.419595186497</v>
      </c>
      <c r="Q66" s="7">
        <f t="shared" si="4"/>
        <v>21010.846420240676</v>
      </c>
      <c r="R66" s="7">
        <f t="shared" si="5"/>
        <v>399206.08198457281</v>
      </c>
      <c r="T66" s="5">
        <v>1</v>
      </c>
      <c r="U66" s="5">
        <v>0</v>
      </c>
      <c r="V66" s="5">
        <v>0</v>
      </c>
      <c r="W66" s="5">
        <f t="shared" ref="W66:Y120" si="17">+$R66*T66</f>
        <v>399206.08198457281</v>
      </c>
      <c r="X66" s="5">
        <f t="shared" si="17"/>
        <v>0</v>
      </c>
      <c r="Y66" s="5">
        <f t="shared" si="17"/>
        <v>0</v>
      </c>
      <c r="Z66" s="7">
        <f>+'2015Proj'!Z66*'Tuition Calculations'!BY66*(1+'Select Headcount Changes'!U71)</f>
        <v>17148.73</v>
      </c>
      <c r="AA66" s="7">
        <f>+'2015Proj'!AA66*'Tuition Calculations'!BZ66*(1+'Select Headcount Changes'!V71)</f>
        <v>8045.17</v>
      </c>
      <c r="AB66" s="7">
        <f>+'2015Proj'!AB66*'Tuition Calculations'!CF66*(1+'Select Headcount Changes'!V71)</f>
        <v>321.80680000000001</v>
      </c>
      <c r="AC66" s="7">
        <f t="shared" si="7"/>
        <v>12.872272000000001</v>
      </c>
      <c r="AD66" s="7">
        <f>+'2015Proj'!AD66*'Tuition Calculations'!BZ66*(1+'Select Headcount Changes'!V71)</f>
        <v>0</v>
      </c>
      <c r="AE66" s="7">
        <f>+'2015Proj'!AE66*'Tuition Calculations'!CF66*(1+'Select Headcount Changes'!V71)</f>
        <v>1805.4674103753398</v>
      </c>
      <c r="AF66" s="7">
        <f>+'2015Proj'!AF66*'Tuition Calculations'!CL66*(1+'Select Headcount Changes'!V71)</f>
        <v>1805.4674103753398</v>
      </c>
      <c r="AG66" s="7">
        <f t="shared" si="8"/>
        <v>3610.9348207506796</v>
      </c>
      <c r="AH66" s="7">
        <f t="shared" si="9"/>
        <v>221.06814536246603</v>
      </c>
      <c r="AI66" s="7">
        <f t="shared" si="10"/>
        <v>4200.2947618868548</v>
      </c>
      <c r="AJ66" s="5">
        <v>1</v>
      </c>
      <c r="AK66" s="5">
        <v>0</v>
      </c>
      <c r="AL66" s="5">
        <v>0</v>
      </c>
      <c r="AM66" s="5">
        <f t="shared" ref="AM66:AM120" si="18">+$AH66*AJ66</f>
        <v>221.06814536246603</v>
      </c>
      <c r="AN66" s="5">
        <f t="shared" ref="AN66:AN120" si="19">+$AH66*AK66</f>
        <v>0</v>
      </c>
      <c r="AO66" s="5">
        <f t="shared" ref="AO66:AO120" si="20">+$AH66*AL66</f>
        <v>0</v>
      </c>
      <c r="AP66" s="5">
        <f t="shared" si="14"/>
        <v>221.06814536246603</v>
      </c>
    </row>
    <row r="67" spans="1:42" ht="18" customHeight="1" x14ac:dyDescent="0.25">
      <c r="A67" s="2" t="s">
        <v>9</v>
      </c>
      <c r="B67" s="2" t="s">
        <v>10</v>
      </c>
      <c r="C67" s="2" t="s">
        <v>98</v>
      </c>
      <c r="D67" s="2" t="s">
        <v>34</v>
      </c>
      <c r="E67" s="2" t="s">
        <v>99</v>
      </c>
      <c r="F67" s="2" t="s">
        <v>103</v>
      </c>
      <c r="G67" s="2" t="s">
        <v>104</v>
      </c>
      <c r="H67" s="2" t="s">
        <v>13</v>
      </c>
      <c r="I67" s="2" t="s">
        <v>14</v>
      </c>
      <c r="J67" s="7">
        <f>+'2015Proj'!J67*'Tuition Calculations'!BG67*(1+'Select Headcount Changes'!U72)</f>
        <v>100794</v>
      </c>
      <c r="K67" s="7">
        <f>+'2015Proj'!K67*'Tuition Calculations'!BM67*(1+'Select Headcount Changes'!U72)</f>
        <v>100794</v>
      </c>
      <c r="L67" s="7">
        <f t="shared" si="2"/>
        <v>4031.76</v>
      </c>
      <c r="M67" s="7">
        <f>+'2015Proj'!M67*'Tuition Calculations'!BG67*(1+'Select Headcount Changes'!U72)</f>
        <v>0</v>
      </c>
      <c r="N67" s="7">
        <f>+'2015Proj'!N67*'Tuition Calculations'!BM67*(1+'Select Headcount Changes'!U72)</f>
        <v>0</v>
      </c>
      <c r="O67" s="7">
        <f>+'2015Proj'!O67*'Tuition Calculations'!BS67*(1+'Select Headcount Changes'!U72)</f>
        <v>0</v>
      </c>
      <c r="P67" s="7">
        <f t="shared" si="3"/>
        <v>0</v>
      </c>
      <c r="Q67" s="7">
        <f t="shared" si="4"/>
        <v>4838.1120000000001</v>
      </c>
      <c r="R67" s="7">
        <f t="shared" si="5"/>
        <v>91924.128000000012</v>
      </c>
      <c r="T67" s="5">
        <v>1</v>
      </c>
      <c r="U67" s="5">
        <v>0</v>
      </c>
      <c r="V67" s="5">
        <v>0</v>
      </c>
      <c r="W67" s="5">
        <f t="shared" si="17"/>
        <v>91924.128000000012</v>
      </c>
      <c r="X67" s="5">
        <f t="shared" si="17"/>
        <v>0</v>
      </c>
      <c r="Y67" s="5">
        <f t="shared" si="17"/>
        <v>0</v>
      </c>
      <c r="Z67" s="7">
        <f>+'2015Proj'!Z67*'Tuition Calculations'!BY67*(1+'Select Headcount Changes'!U72)</f>
        <v>3120</v>
      </c>
      <c r="AA67" s="7">
        <f>+'2015Proj'!AA67*'Tuition Calculations'!BZ67*(1+'Select Headcount Changes'!V72)</f>
        <v>3120</v>
      </c>
      <c r="AB67" s="7">
        <f>+'2015Proj'!AB67*'Tuition Calculations'!CF67*(1+'Select Headcount Changes'!V72)</f>
        <v>124.8</v>
      </c>
      <c r="AC67" s="7">
        <f t="shared" si="7"/>
        <v>4.992</v>
      </c>
      <c r="AD67" s="7">
        <f>+'2015Proj'!AD67*'Tuition Calculations'!BZ67*(1+'Select Headcount Changes'!V72)</f>
        <v>0</v>
      </c>
      <c r="AE67" s="7">
        <f>+'2015Proj'!AE67*'Tuition Calculations'!CF67*(1+'Select Headcount Changes'!V72)</f>
        <v>0</v>
      </c>
      <c r="AF67" s="7">
        <f>+'2015Proj'!AF67*'Tuition Calculations'!CL67*(1+'Select Headcount Changes'!V72)</f>
        <v>0</v>
      </c>
      <c r="AG67" s="7">
        <f t="shared" si="8"/>
        <v>0</v>
      </c>
      <c r="AH67" s="7">
        <f t="shared" si="9"/>
        <v>155.75040000000001</v>
      </c>
      <c r="AI67" s="7">
        <f t="shared" si="10"/>
        <v>2959.2575999999999</v>
      </c>
      <c r="AJ67" s="5">
        <v>1</v>
      </c>
      <c r="AK67" s="5">
        <v>0</v>
      </c>
      <c r="AL67" s="5">
        <v>0</v>
      </c>
      <c r="AM67" s="5">
        <f t="shared" si="18"/>
        <v>155.75040000000001</v>
      </c>
      <c r="AN67" s="5">
        <f t="shared" si="19"/>
        <v>0</v>
      </c>
      <c r="AO67" s="5">
        <f t="shared" si="20"/>
        <v>0</v>
      </c>
      <c r="AP67" s="5">
        <f t="shared" ref="AP67:AP112" si="21">SUM(AM67:AO67)</f>
        <v>155.75040000000001</v>
      </c>
    </row>
    <row r="68" spans="1:42" ht="18" customHeight="1" x14ac:dyDescent="0.25">
      <c r="A68" s="2" t="s">
        <v>9</v>
      </c>
      <c r="B68" s="2" t="s">
        <v>10</v>
      </c>
      <c r="C68" s="2" t="s">
        <v>98</v>
      </c>
      <c r="D68" s="2" t="s">
        <v>34</v>
      </c>
      <c r="E68" s="2" t="s">
        <v>99</v>
      </c>
      <c r="F68" s="2" t="s">
        <v>103</v>
      </c>
      <c r="G68" s="2" t="s">
        <v>104</v>
      </c>
      <c r="H68" s="2" t="s">
        <v>15</v>
      </c>
      <c r="I68" s="2" t="s">
        <v>16</v>
      </c>
      <c r="J68" s="7">
        <f>+'2015Proj'!J68*'Tuition Calculations'!BG68*(1+'Select Headcount Changes'!U73)</f>
        <v>55462</v>
      </c>
      <c r="K68" s="7">
        <f>+'2015Proj'!K68*'Tuition Calculations'!BM68*(1+'Select Headcount Changes'!U73)</f>
        <v>33598</v>
      </c>
      <c r="L68" s="7">
        <f t="shared" ref="L68:L70" si="22">0.04*K68</f>
        <v>1343.92</v>
      </c>
      <c r="M68" s="7">
        <f>+'2015Proj'!M68*'Tuition Calculations'!BG68*(1+'Select Headcount Changes'!U73)</f>
        <v>0</v>
      </c>
      <c r="N68" s="7">
        <f>+'2015Proj'!N68*'Tuition Calculations'!BM68*(1+'Select Headcount Changes'!U73)</f>
        <v>16898.264700719701</v>
      </c>
      <c r="O68" s="7">
        <f>+'2015Proj'!O68*'Tuition Calculations'!BS68*(1+'Select Headcount Changes'!U73)</f>
        <v>0</v>
      </c>
      <c r="P68" s="7">
        <f t="shared" ref="P68:P120" si="23">SUM(M68:O68)</f>
        <v>16898.264700719701</v>
      </c>
      <c r="Q68" s="7">
        <f t="shared" ref="Q68:Q120" si="24">0.05*(J68-L68-P68)</f>
        <v>1860.9907649640152</v>
      </c>
      <c r="R68" s="7">
        <f t="shared" ref="R68:R120" si="25">+J68-L68-P68-Q68</f>
        <v>35358.824534316285</v>
      </c>
      <c r="T68" s="5">
        <v>1</v>
      </c>
      <c r="U68" s="5">
        <v>0</v>
      </c>
      <c r="V68" s="5">
        <v>0</v>
      </c>
      <c r="W68" s="5">
        <f t="shared" si="17"/>
        <v>35358.824534316285</v>
      </c>
      <c r="X68" s="5">
        <f t="shared" si="17"/>
        <v>0</v>
      </c>
      <c r="Y68" s="5">
        <f t="shared" si="17"/>
        <v>0</v>
      </c>
      <c r="Z68" s="7">
        <f>+'2015Proj'!Z68*'Tuition Calculations'!BY68*(1+'Select Headcount Changes'!U73)</f>
        <v>2012</v>
      </c>
      <c r="AA68" s="7">
        <f>+'2015Proj'!AA68*'Tuition Calculations'!BZ68*(1+'Select Headcount Changes'!V73)</f>
        <v>1040</v>
      </c>
      <c r="AB68" s="7">
        <f>+'2015Proj'!AB68*'Tuition Calculations'!CF68*(1+'Select Headcount Changes'!V73)</f>
        <v>41.6</v>
      </c>
      <c r="AC68" s="7">
        <f t="shared" ref="AC68:AC70" si="26">0.04*AB68</f>
        <v>1.6640000000000001</v>
      </c>
      <c r="AD68" s="7">
        <f>+'2015Proj'!AD68*'Tuition Calculations'!BZ68*(1+'Select Headcount Changes'!V73)</f>
        <v>523.05353694927203</v>
      </c>
      <c r="AE68" s="7">
        <f>+'2015Proj'!AE68*'Tuition Calculations'!CF68*(1+'Select Headcount Changes'!V73)</f>
        <v>0</v>
      </c>
      <c r="AF68" s="7">
        <f>+'2015Proj'!AF68*'Tuition Calculations'!CL68*(1+'Select Headcount Changes'!V73)</f>
        <v>523.05353694927203</v>
      </c>
      <c r="AG68" s="7">
        <f t="shared" ref="AG68:AG70" si="27">SUM(AD68:AF68)</f>
        <v>1046.1070738985441</v>
      </c>
      <c r="AH68" s="7">
        <f t="shared" ref="AH68:AH70" si="28">0.05*(AA68-AC68-AG68)</f>
        <v>-0.38855369492720232</v>
      </c>
      <c r="AI68" s="7">
        <f t="shared" ref="AI68:AI70" si="29">+AA68-AC68-AG68-AH68</f>
        <v>-7.3825202036168438</v>
      </c>
      <c r="AJ68" s="5">
        <v>1</v>
      </c>
      <c r="AK68" s="5">
        <v>0</v>
      </c>
      <c r="AL68" s="5">
        <v>0</v>
      </c>
      <c r="AM68" s="5">
        <f t="shared" si="18"/>
        <v>-0.38855369492720232</v>
      </c>
      <c r="AN68" s="5">
        <f t="shared" si="19"/>
        <v>0</v>
      </c>
      <c r="AO68" s="5">
        <f t="shared" si="20"/>
        <v>0</v>
      </c>
      <c r="AP68" s="5">
        <f t="shared" si="21"/>
        <v>-0.38855369492720232</v>
      </c>
    </row>
    <row r="69" spans="1:42" ht="18" customHeight="1" x14ac:dyDescent="0.25">
      <c r="A69" s="2" t="s">
        <v>9</v>
      </c>
      <c r="B69" s="2" t="s">
        <v>10</v>
      </c>
      <c r="C69" s="2" t="s">
        <v>98</v>
      </c>
      <c r="D69" s="2" t="s">
        <v>34</v>
      </c>
      <c r="E69" s="2" t="s">
        <v>99</v>
      </c>
      <c r="F69" s="2" t="s">
        <v>105</v>
      </c>
      <c r="G69" s="2" t="s">
        <v>106</v>
      </c>
      <c r="H69" s="2" t="s">
        <v>13</v>
      </c>
      <c r="I69" s="2" t="s">
        <v>14</v>
      </c>
      <c r="J69" s="7">
        <f>+'2015Proj'!J69*'Tuition Calculations'!BG69*(1+'Select Headcount Changes'!U74)</f>
        <v>42784</v>
      </c>
      <c r="K69" s="7">
        <f>+'2015Proj'!K69*'Tuition Calculations'!BM69*(1+'Select Headcount Changes'!U74)</f>
        <v>42784</v>
      </c>
      <c r="L69" s="7">
        <f t="shared" si="22"/>
        <v>1711.3600000000001</v>
      </c>
      <c r="M69" s="7">
        <f>+'2015Proj'!M69*'Tuition Calculations'!BG69*(1+'Select Headcount Changes'!U74)</f>
        <v>0</v>
      </c>
      <c r="N69" s="7">
        <f>+'2015Proj'!N69*'Tuition Calculations'!BM69*(1+'Select Headcount Changes'!U74)</f>
        <v>0</v>
      </c>
      <c r="O69" s="7">
        <f>+'2015Proj'!O69*'Tuition Calculations'!BS69*(1+'Select Headcount Changes'!U74)</f>
        <v>0</v>
      </c>
      <c r="P69" s="7">
        <f t="shared" si="23"/>
        <v>0</v>
      </c>
      <c r="Q69" s="7">
        <f t="shared" si="24"/>
        <v>2053.6320000000001</v>
      </c>
      <c r="R69" s="7">
        <f t="shared" si="25"/>
        <v>39019.008000000002</v>
      </c>
      <c r="T69" s="5">
        <v>1</v>
      </c>
      <c r="U69" s="5">
        <v>0</v>
      </c>
      <c r="V69" s="5">
        <v>0</v>
      </c>
      <c r="W69" s="5">
        <f t="shared" si="17"/>
        <v>39019.008000000002</v>
      </c>
      <c r="X69" s="5">
        <f t="shared" si="17"/>
        <v>0</v>
      </c>
      <c r="Y69" s="5">
        <f t="shared" si="17"/>
        <v>0</v>
      </c>
      <c r="Z69" s="7">
        <f>+'2015Proj'!Z69*'Tuition Calculations'!BY69*(1+'Select Headcount Changes'!U74)</f>
        <v>1325</v>
      </c>
      <c r="AA69" s="7">
        <f>+'2015Proj'!AA69*'Tuition Calculations'!BZ69*(1+'Select Headcount Changes'!V74)</f>
        <v>1325</v>
      </c>
      <c r="AB69" s="7">
        <f>+'2015Proj'!AB69*'Tuition Calculations'!CF69*(1+'Select Headcount Changes'!V74)</f>
        <v>53</v>
      </c>
      <c r="AC69" s="7">
        <f t="shared" si="26"/>
        <v>2.12</v>
      </c>
      <c r="AD69" s="7">
        <f>+'2015Proj'!AD69*'Tuition Calculations'!BZ69*(1+'Select Headcount Changes'!V74)</f>
        <v>0</v>
      </c>
      <c r="AE69" s="7">
        <f>+'2015Proj'!AE69*'Tuition Calculations'!CF69*(1+'Select Headcount Changes'!V74)</f>
        <v>0</v>
      </c>
      <c r="AF69" s="7">
        <f>+'2015Proj'!AF69*'Tuition Calculations'!CL69*(1+'Select Headcount Changes'!V74)</f>
        <v>0</v>
      </c>
      <c r="AG69" s="7">
        <f t="shared" si="27"/>
        <v>0</v>
      </c>
      <c r="AH69" s="7">
        <f t="shared" si="28"/>
        <v>66.144000000000005</v>
      </c>
      <c r="AI69" s="7">
        <f t="shared" si="29"/>
        <v>1256.7360000000001</v>
      </c>
      <c r="AJ69" s="5">
        <v>1</v>
      </c>
      <c r="AK69" s="5">
        <v>0</v>
      </c>
      <c r="AL69" s="5">
        <v>0</v>
      </c>
      <c r="AM69" s="5">
        <f t="shared" si="18"/>
        <v>66.144000000000005</v>
      </c>
      <c r="AN69" s="5">
        <f t="shared" si="19"/>
        <v>0</v>
      </c>
      <c r="AO69" s="5">
        <f t="shared" si="20"/>
        <v>0</v>
      </c>
      <c r="AP69" s="5">
        <f t="shared" si="21"/>
        <v>66.144000000000005</v>
      </c>
    </row>
    <row r="70" spans="1:42" ht="18" customHeight="1" x14ac:dyDescent="0.25">
      <c r="A70" s="2" t="s">
        <v>9</v>
      </c>
      <c r="B70" s="2" t="s">
        <v>10</v>
      </c>
      <c r="C70" s="2" t="s">
        <v>98</v>
      </c>
      <c r="D70" s="2" t="s">
        <v>34</v>
      </c>
      <c r="E70" s="2" t="s">
        <v>99</v>
      </c>
      <c r="F70" s="2" t="s">
        <v>105</v>
      </c>
      <c r="G70" s="2" t="s">
        <v>106</v>
      </c>
      <c r="H70" s="2" t="s">
        <v>15</v>
      </c>
      <c r="I70" s="2" t="s">
        <v>16</v>
      </c>
      <c r="J70" s="7">
        <f>+'2015Proj'!J70*'Tuition Calculations'!BG70*(1+'Select Headcount Changes'!U75)</f>
        <v>265425.06</v>
      </c>
      <c r="K70" s="7">
        <f>+'2015Proj'!K70*'Tuition Calculations'!BM70*(1+'Select Headcount Changes'!U75)</f>
        <v>204744.1</v>
      </c>
      <c r="L70" s="7">
        <f t="shared" si="22"/>
        <v>8189.7640000000001</v>
      </c>
      <c r="M70" s="7">
        <f>+'2015Proj'!M70*'Tuition Calculations'!BG70*(1+'Select Headcount Changes'!U75)</f>
        <v>0</v>
      </c>
      <c r="N70" s="7">
        <f>+'2015Proj'!N70*'Tuition Calculations'!BM70*(1+'Select Headcount Changes'!U75)</f>
        <v>0</v>
      </c>
      <c r="O70" s="7">
        <f>+'2015Proj'!O70*'Tuition Calculations'!BS70*(1+'Select Headcount Changes'!U75)</f>
        <v>8453</v>
      </c>
      <c r="P70" s="7">
        <f t="shared" si="23"/>
        <v>8453</v>
      </c>
      <c r="Q70" s="7">
        <f t="shared" si="24"/>
        <v>12439.114800000001</v>
      </c>
      <c r="R70" s="7">
        <f t="shared" si="25"/>
        <v>236343.18119999999</v>
      </c>
      <c r="T70" s="5">
        <v>1</v>
      </c>
      <c r="U70" s="5">
        <v>0</v>
      </c>
      <c r="V70" s="5">
        <v>0</v>
      </c>
      <c r="W70" s="5">
        <f t="shared" si="17"/>
        <v>236343.18119999999</v>
      </c>
      <c r="X70" s="5">
        <f t="shared" si="17"/>
        <v>0</v>
      </c>
      <c r="Y70" s="5">
        <f t="shared" si="17"/>
        <v>0</v>
      </c>
      <c r="Z70" s="7">
        <f>+'2015Proj'!Z70*'Tuition Calculations'!BY70*(1+'Select Headcount Changes'!U75)</f>
        <v>9629.9699999999993</v>
      </c>
      <c r="AA70" s="7">
        <f>+'2015Proj'!AA70*'Tuition Calculations'!BZ70*(1+'Select Headcount Changes'!V75)</f>
        <v>6336.87</v>
      </c>
      <c r="AB70" s="7">
        <f>+'2015Proj'!AB70*'Tuition Calculations'!CF70*(1+'Select Headcount Changes'!V75)</f>
        <v>253.47479999999999</v>
      </c>
      <c r="AC70" s="7">
        <f t="shared" si="26"/>
        <v>10.138992</v>
      </c>
      <c r="AD70" s="7">
        <f>+'2015Proj'!AD70*'Tuition Calculations'!BZ70*(1+'Select Headcount Changes'!V75)</f>
        <v>0</v>
      </c>
      <c r="AE70" s="7">
        <f>+'2015Proj'!AE70*'Tuition Calculations'!CF70*(1+'Select Headcount Changes'!V75)</f>
        <v>459</v>
      </c>
      <c r="AF70" s="7">
        <f>+'2015Proj'!AF70*'Tuition Calculations'!CL70*(1+'Select Headcount Changes'!V75)</f>
        <v>459</v>
      </c>
      <c r="AG70" s="7">
        <f t="shared" si="27"/>
        <v>918</v>
      </c>
      <c r="AH70" s="7">
        <f t="shared" si="28"/>
        <v>270.43655039999999</v>
      </c>
      <c r="AI70" s="7">
        <f t="shared" si="29"/>
        <v>5138.2944576</v>
      </c>
      <c r="AJ70" s="5">
        <v>1</v>
      </c>
      <c r="AK70" s="5">
        <v>0</v>
      </c>
      <c r="AL70" s="5">
        <v>0</v>
      </c>
      <c r="AM70" s="5">
        <f t="shared" si="18"/>
        <v>270.43655039999999</v>
      </c>
      <c r="AN70" s="5">
        <f t="shared" si="19"/>
        <v>0</v>
      </c>
      <c r="AO70" s="5">
        <f t="shared" si="20"/>
        <v>0</v>
      </c>
      <c r="AP70" s="5">
        <f t="shared" si="21"/>
        <v>270.43655039999999</v>
      </c>
    </row>
    <row r="71" spans="1:42" ht="18" customHeight="1" x14ac:dyDescent="0.25">
      <c r="A71" s="2"/>
      <c r="B71" s="2"/>
      <c r="C71" s="2"/>
      <c r="D71" s="2"/>
      <c r="E71" s="2"/>
      <c r="F71" s="2"/>
      <c r="G71" s="2"/>
      <c r="H71" s="2"/>
      <c r="I71" s="2"/>
      <c r="R71" s="7">
        <f>SUM(R3:R70)</f>
        <v>552968669.12324417</v>
      </c>
      <c r="T71" s="5"/>
      <c r="U71" s="5"/>
      <c r="V71" s="5"/>
      <c r="W71" s="5"/>
      <c r="X71" s="5"/>
      <c r="Y71" s="5"/>
      <c r="Z71" s="7"/>
      <c r="AA71" s="7"/>
      <c r="AB71" s="7"/>
      <c r="AC71" s="7"/>
      <c r="AD71" s="7"/>
      <c r="AE71" s="7"/>
      <c r="AF71" s="7"/>
      <c r="AG71" s="7"/>
      <c r="AH71" s="7"/>
      <c r="AJ71" s="5"/>
      <c r="AK71" s="5"/>
      <c r="AL71" s="5"/>
      <c r="AM71" s="5"/>
      <c r="AN71" s="5"/>
      <c r="AO71" s="5"/>
      <c r="AP71" s="5"/>
    </row>
    <row r="72" spans="1:42" ht="18" customHeight="1" x14ac:dyDescent="0.25">
      <c r="A72" s="2"/>
      <c r="B72" s="2"/>
      <c r="C72" s="2"/>
      <c r="D72" s="2"/>
      <c r="E72" s="2"/>
      <c r="F72" s="2"/>
      <c r="G72" s="38" t="s">
        <v>186</v>
      </c>
      <c r="H72" s="2"/>
      <c r="I72" s="38" t="s">
        <v>195</v>
      </c>
      <c r="J72" s="5">
        <f>+J3+J5</f>
        <v>208497735.40347537</v>
      </c>
      <c r="K72" s="5">
        <f t="shared" ref="K72:R73" si="30">+K3+K5</f>
        <v>208497735.40347537</v>
      </c>
      <c r="L72" s="5">
        <f t="shared" si="30"/>
        <v>8339909.416139015</v>
      </c>
      <c r="M72" s="5">
        <f t="shared" si="30"/>
        <v>544718.19336893118</v>
      </c>
      <c r="N72" s="5">
        <f t="shared" si="30"/>
        <v>906422.17124199739</v>
      </c>
      <c r="O72" s="5">
        <f t="shared" si="30"/>
        <v>0</v>
      </c>
      <c r="P72" s="5">
        <f t="shared" si="30"/>
        <v>1451140.3646109286</v>
      </c>
      <c r="Q72" s="5">
        <f t="shared" si="30"/>
        <v>9935334.2811362706</v>
      </c>
      <c r="R72" s="5">
        <f t="shared" si="30"/>
        <v>188771351.34158918</v>
      </c>
      <c r="S72" s="5"/>
      <c r="T72" s="5"/>
      <c r="U72" s="5"/>
      <c r="V72" s="5"/>
      <c r="W72" s="5"/>
      <c r="X72" s="5"/>
      <c r="Y72" s="5"/>
      <c r="Z72" s="5">
        <f>+Z3+Z5</f>
        <v>10944218.313361796</v>
      </c>
      <c r="AA72" s="5">
        <f t="shared" ref="AA72:AH73" si="31">+AA3+AA5</f>
        <v>10944218.313361796</v>
      </c>
      <c r="AB72" s="5">
        <f t="shared" si="31"/>
        <v>437768.73253447184</v>
      </c>
      <c r="AC72" s="5">
        <f t="shared" si="31"/>
        <v>28743.622643745286</v>
      </c>
      <c r="AD72" s="5">
        <f t="shared" si="31"/>
        <v>47555.185180297733</v>
      </c>
      <c r="AE72" s="5">
        <f t="shared" si="31"/>
        <v>0</v>
      </c>
      <c r="AF72" s="5">
        <f t="shared" si="31"/>
        <v>76182.112048043025</v>
      </c>
      <c r="AG72" s="5">
        <f t="shared" si="31"/>
        <v>518012.50015896413</v>
      </c>
      <c r="AH72" s="5">
        <f t="shared" si="31"/>
        <v>9845878.4112315178</v>
      </c>
      <c r="AJ72" s="5"/>
      <c r="AK72" s="5"/>
      <c r="AL72" s="5"/>
      <c r="AM72" s="5"/>
      <c r="AN72" s="5"/>
      <c r="AO72" s="5"/>
      <c r="AP72" s="11"/>
    </row>
    <row r="73" spans="1:42" ht="18" customHeight="1" x14ac:dyDescent="0.25">
      <c r="A73" s="2"/>
      <c r="B73" s="2"/>
      <c r="C73" s="2"/>
      <c r="D73" s="2"/>
      <c r="E73" s="2"/>
      <c r="F73" s="2"/>
      <c r="G73" s="38" t="s">
        <v>186</v>
      </c>
      <c r="H73" s="2"/>
      <c r="I73" s="38" t="s">
        <v>196</v>
      </c>
      <c r="J73" s="5">
        <f>+J4+J6</f>
        <v>250983575.64230523</v>
      </c>
      <c r="K73" s="5">
        <f t="shared" si="30"/>
        <v>87068476.849708125</v>
      </c>
      <c r="L73" s="5">
        <f t="shared" si="30"/>
        <v>3482739.073988325</v>
      </c>
      <c r="M73" s="5">
        <f t="shared" si="30"/>
        <v>3820866.4651104808</v>
      </c>
      <c r="N73" s="5">
        <f t="shared" si="30"/>
        <v>45660.195791582759</v>
      </c>
      <c r="O73" s="5">
        <f t="shared" si="30"/>
        <v>23339.657430516032</v>
      </c>
      <c r="P73" s="5">
        <f t="shared" si="30"/>
        <v>3889866.3183325795</v>
      </c>
      <c r="Q73" s="5">
        <f t="shared" si="30"/>
        <v>12180548.512499217</v>
      </c>
      <c r="R73" s="5">
        <f t="shared" si="30"/>
        <v>231430421.73748508</v>
      </c>
      <c r="S73" s="5"/>
      <c r="T73" s="5"/>
      <c r="U73" s="5"/>
      <c r="V73" s="5"/>
      <c r="W73" s="5"/>
      <c r="X73" s="5"/>
      <c r="Y73" s="5"/>
      <c r="Z73" s="5">
        <f>+Z4+Z6</f>
        <v>11788451.648654848</v>
      </c>
      <c r="AA73" s="5">
        <f t="shared" si="31"/>
        <v>4565521.4842046089</v>
      </c>
      <c r="AB73" s="5">
        <f t="shared" si="31"/>
        <v>182620.85936818438</v>
      </c>
      <c r="AC73" s="5">
        <f t="shared" si="31"/>
        <v>7304.8343747273748</v>
      </c>
      <c r="AD73" s="5">
        <f t="shared" si="31"/>
        <v>2403.1172888981055</v>
      </c>
      <c r="AE73" s="5">
        <f t="shared" si="31"/>
        <v>1031.8186780240628</v>
      </c>
      <c r="AF73" s="5">
        <f t="shared" si="31"/>
        <v>182388.50785864115</v>
      </c>
      <c r="AG73" s="5">
        <f t="shared" si="31"/>
        <v>185823.44382556333</v>
      </c>
      <c r="AH73" s="5">
        <f t="shared" si="31"/>
        <v>218619.66030021591</v>
      </c>
      <c r="AJ73" s="5"/>
      <c r="AK73" s="5"/>
      <c r="AL73" s="5"/>
      <c r="AM73" s="5"/>
      <c r="AN73" s="5"/>
      <c r="AO73" s="5"/>
      <c r="AP73" s="11"/>
    </row>
    <row r="74" spans="1:42" ht="18" customHeight="1" x14ac:dyDescent="0.25">
      <c r="A74" s="2"/>
      <c r="B74" s="2"/>
      <c r="C74" s="2"/>
      <c r="D74" s="2"/>
      <c r="E74" s="2"/>
      <c r="F74" s="2"/>
      <c r="G74" s="38" t="s">
        <v>197</v>
      </c>
      <c r="H74" s="2"/>
      <c r="I74" s="38" t="s">
        <v>195</v>
      </c>
      <c r="J74" s="5">
        <f>+J7+J9+J11+J13+J15+J17+J19+J21+J23+J25+J27+J29+J31+J33+J35+J37+J39+J41+J43+J45+J47+J49+J51+J53+J55+J57+J59+J61+J63+J65+J67+J69</f>
        <v>81934279.504000008</v>
      </c>
      <c r="K74" s="5">
        <f t="shared" ref="K74:R75" si="32">+K7+K9+K11+K13+K15+K17+K19+K21+K23+K25+K27+K29+K31+K33+K35+K37+K39+K41+K43+K45+K47+K49+K51+K53+K55+K57+K59+K61+K63+K65+K67+K69</f>
        <v>81934279.504000008</v>
      </c>
      <c r="L74" s="5">
        <f t="shared" si="32"/>
        <v>3277371.1801599991</v>
      </c>
      <c r="M74" s="5">
        <f t="shared" si="32"/>
        <v>800041.88034085103</v>
      </c>
      <c r="N74" s="5">
        <f t="shared" si="32"/>
        <v>7973521.8435407598</v>
      </c>
      <c r="O74" s="5">
        <f t="shared" si="32"/>
        <v>0</v>
      </c>
      <c r="P74" s="5">
        <f t="shared" si="32"/>
        <v>8773563.7238816116</v>
      </c>
      <c r="Q74" s="5">
        <f t="shared" si="32"/>
        <v>3494167.2299979199</v>
      </c>
      <c r="R74" s="5">
        <f t="shared" si="32"/>
        <v>66389177.369960465</v>
      </c>
      <c r="S74" s="5"/>
      <c r="T74" s="5"/>
      <c r="U74" s="5"/>
      <c r="V74" s="5"/>
      <c r="W74" s="5"/>
      <c r="X74" s="5"/>
      <c r="Y74" s="5"/>
      <c r="Z74" s="5">
        <f>+Z7+Z9+Z11+Z13+Z15+Z17+Z19+Z21+Z23+Z25+Z27+Z29+Z31+Z33+Z35+Z37+Z39+Z41+Z43+Z45+Z47+Z49+Z51+Z53+Z55+Z57+Z59+Z61+Z63+Z65+Z67+Z69</f>
        <v>3189162.0900000026</v>
      </c>
      <c r="AA74" s="5">
        <f t="shared" ref="AA74:AH75" si="33">+AA7+AA9+AA11+AA13+AA15+AA17+AA19+AA21+AA23+AA25+AA27+AA29+AA31+AA33+AA35+AA37+AA39+AA41+AA43+AA45+AA47+AA49+AA51+AA53+AA55+AA57+AA59+AA61+AA63+AA65+AA67+AA69</f>
        <v>3188484.814285717</v>
      </c>
      <c r="AB74" s="5">
        <f t="shared" si="33"/>
        <v>127539.39257142869</v>
      </c>
      <c r="AC74" s="5">
        <f t="shared" si="33"/>
        <v>5101.575702857147</v>
      </c>
      <c r="AD74" s="5">
        <f t="shared" si="33"/>
        <v>11550.784240575973</v>
      </c>
      <c r="AE74" s="5">
        <f t="shared" si="33"/>
        <v>0</v>
      </c>
      <c r="AF74" s="5">
        <f t="shared" si="33"/>
        <v>0</v>
      </c>
      <c r="AG74" s="5">
        <f t="shared" si="33"/>
        <v>11550.784240575973</v>
      </c>
      <c r="AH74" s="5">
        <f t="shared" si="33"/>
        <v>158591.62271711422</v>
      </c>
      <c r="AJ74" s="5"/>
      <c r="AK74" s="5"/>
      <c r="AL74" s="5"/>
      <c r="AM74" s="5"/>
      <c r="AN74" s="5"/>
      <c r="AO74" s="5"/>
      <c r="AP74" s="11"/>
    </row>
    <row r="75" spans="1:42" ht="18" customHeight="1" x14ac:dyDescent="0.25">
      <c r="A75" s="2"/>
      <c r="B75" s="2"/>
      <c r="C75" s="2"/>
      <c r="D75" s="2"/>
      <c r="E75" s="2"/>
      <c r="F75" s="2"/>
      <c r="G75" s="38" t="s">
        <v>197</v>
      </c>
      <c r="H75" s="2"/>
      <c r="I75" s="38" t="s">
        <v>196</v>
      </c>
      <c r="J75" s="5">
        <f>+J8+J10+J12+J14+J16+J18+J20+J22+J24+J26+J28+J30+J32+J34+J36+J38+J40+J42+J44+J46+J48+J50+J52+J54+J56+J58+J60+J62+J64+J66+J68+J70</f>
        <v>139960223.68047634</v>
      </c>
      <c r="K75" s="5">
        <f t="shared" si="32"/>
        <v>78757594.926190555</v>
      </c>
      <c r="L75" s="5">
        <f t="shared" si="32"/>
        <v>3150303.7970476216</v>
      </c>
      <c r="M75" s="5">
        <f t="shared" si="32"/>
        <v>2808137.2702291738</v>
      </c>
      <c r="N75" s="5">
        <f t="shared" si="32"/>
        <v>18609140.156346984</v>
      </c>
      <c r="O75" s="5">
        <f t="shared" si="32"/>
        <v>45521359.641895413</v>
      </c>
      <c r="P75" s="5">
        <f t="shared" si="32"/>
        <v>66938637.068471566</v>
      </c>
      <c r="Q75" s="5">
        <f t="shared" si="32"/>
        <v>3493564.140747855</v>
      </c>
      <c r="R75" s="5">
        <f t="shared" si="32"/>
        <v>66377718.674209259</v>
      </c>
      <c r="S75" s="5"/>
      <c r="T75" s="5"/>
      <c r="U75" s="5"/>
      <c r="V75" s="5"/>
      <c r="W75" s="5"/>
      <c r="X75" s="5"/>
      <c r="Y75" s="5"/>
      <c r="Z75" s="5">
        <f>+Z8+Z10+Z12+Z14+Z16+Z18+Z20+Z22+Z24+Z26+Z28+Z30+Z32+Z34+Z36+Z38+Z40+Z42+Z44+Z46+Z48+Z50+Z52+Z54+Z56+Z58+Z60+Z62+Z64+Z66+Z68+Z70</f>
        <v>4903593.0966666648</v>
      </c>
      <c r="AA75" s="5">
        <f t="shared" si="33"/>
        <v>2720182.4348780466</v>
      </c>
      <c r="AB75" s="5">
        <f t="shared" si="33"/>
        <v>108807.29739512186</v>
      </c>
      <c r="AC75" s="5">
        <f t="shared" si="33"/>
        <v>4352.291895804874</v>
      </c>
      <c r="AD75" s="5">
        <f t="shared" si="33"/>
        <v>5078.7830623187429</v>
      </c>
      <c r="AE75" s="5">
        <f t="shared" si="33"/>
        <v>1641396.5275932499</v>
      </c>
      <c r="AF75" s="5">
        <f t="shared" si="33"/>
        <v>1714404.203841524</v>
      </c>
      <c r="AG75" s="5">
        <f t="shared" si="33"/>
        <v>3360879.5144970915</v>
      </c>
      <c r="AH75" s="5">
        <f t="shared" si="33"/>
        <v>-32252.468575742532</v>
      </c>
      <c r="AJ75" s="5"/>
      <c r="AK75" s="5"/>
      <c r="AL75" s="5"/>
      <c r="AM75" s="5"/>
      <c r="AN75" s="5"/>
      <c r="AO75" s="5"/>
      <c r="AP75" s="11"/>
    </row>
    <row r="76" spans="1:42" ht="18" customHeight="1" x14ac:dyDescent="0.25">
      <c r="A76" s="2"/>
      <c r="B76" s="2"/>
      <c r="C76" s="2"/>
      <c r="D76" s="2"/>
      <c r="E76" s="2"/>
      <c r="F76" s="2"/>
      <c r="G76" s="38" t="s">
        <v>187</v>
      </c>
      <c r="H76" s="2"/>
      <c r="I76" s="2"/>
      <c r="J76" s="5">
        <f>SUM(J72:J75)</f>
        <v>681375814.23025692</v>
      </c>
      <c r="K76" s="5">
        <f t="shared" ref="K76:R76" si="34">SUM(K72:K75)</f>
        <v>456258086.68337405</v>
      </c>
      <c r="L76" s="5">
        <f t="shared" si="34"/>
        <v>18250323.46733496</v>
      </c>
      <c r="M76" s="5">
        <f t="shared" si="34"/>
        <v>7973763.8090494368</v>
      </c>
      <c r="N76" s="5">
        <f t="shared" si="34"/>
        <v>27534744.366921324</v>
      </c>
      <c r="O76" s="5">
        <f t="shared" si="34"/>
        <v>45544699.299325928</v>
      </c>
      <c r="P76" s="5">
        <f t="shared" si="34"/>
        <v>81053207.475296691</v>
      </c>
      <c r="Q76" s="5">
        <f t="shared" si="34"/>
        <v>29103614.164381262</v>
      </c>
      <c r="R76" s="5">
        <f t="shared" si="34"/>
        <v>552968669.12324405</v>
      </c>
      <c r="S76" s="5"/>
      <c r="T76" s="5"/>
      <c r="U76" s="5"/>
      <c r="V76" s="5"/>
      <c r="W76" s="5"/>
      <c r="X76" s="5"/>
      <c r="Y76" s="5"/>
      <c r="Z76" s="5">
        <f>SUM(Z72:Z75)</f>
        <v>30825425.14868331</v>
      </c>
      <c r="AA76" s="5">
        <f t="shared" ref="AA76:AH76" si="35">SUM(AA72:AA75)</f>
        <v>21418407.046730168</v>
      </c>
      <c r="AB76" s="5">
        <f t="shared" si="35"/>
        <v>856736.28186920681</v>
      </c>
      <c r="AC76" s="5">
        <f t="shared" si="35"/>
        <v>45502.324617134684</v>
      </c>
      <c r="AD76" s="5">
        <f t="shared" si="35"/>
        <v>66587.869772090562</v>
      </c>
      <c r="AE76" s="5">
        <f t="shared" si="35"/>
        <v>1642428.3462712739</v>
      </c>
      <c r="AF76" s="5">
        <f t="shared" si="35"/>
        <v>1972974.8237482081</v>
      </c>
      <c r="AG76" s="5">
        <f t="shared" si="35"/>
        <v>4076266.2427221951</v>
      </c>
      <c r="AH76" s="5">
        <f t="shared" si="35"/>
        <v>10190837.225673106</v>
      </c>
      <c r="AJ76" s="5"/>
      <c r="AK76" s="5"/>
      <c r="AL76" s="5"/>
      <c r="AM76" s="5"/>
      <c r="AN76" s="5"/>
      <c r="AO76" s="5"/>
      <c r="AP76" s="11"/>
    </row>
    <row r="77" spans="1:42" ht="18" customHeight="1" x14ac:dyDescent="0.25">
      <c r="A77" s="2"/>
      <c r="B77" s="2"/>
      <c r="C77" s="2"/>
      <c r="D77" s="2"/>
      <c r="E77" s="2"/>
      <c r="F77" s="2"/>
      <c r="G77" s="2"/>
      <c r="H77" s="2"/>
      <c r="I77" s="2"/>
      <c r="T77" s="5"/>
      <c r="U77" s="5"/>
      <c r="V77" s="5"/>
      <c r="W77" s="5"/>
      <c r="X77" s="5"/>
      <c r="Y77" s="5"/>
      <c r="Z77" s="7"/>
      <c r="AA77" s="7"/>
      <c r="AB77" s="7"/>
      <c r="AC77" s="7"/>
      <c r="AD77" s="7"/>
      <c r="AE77" s="7"/>
      <c r="AF77" s="7"/>
      <c r="AG77" s="7"/>
      <c r="AH77" s="7"/>
      <c r="AJ77" s="5"/>
      <c r="AK77" s="5"/>
      <c r="AL77" s="5"/>
      <c r="AM77" s="5"/>
      <c r="AN77" s="5"/>
      <c r="AO77" s="5"/>
      <c r="AP77" s="5"/>
    </row>
    <row r="78" spans="1:42" ht="18" customHeight="1" x14ac:dyDescent="0.25">
      <c r="A78" s="2" t="s">
        <v>13</v>
      </c>
      <c r="B78" s="2" t="s">
        <v>107</v>
      </c>
      <c r="C78" s="2" t="s">
        <v>11</v>
      </c>
      <c r="D78" s="2" t="s">
        <v>11</v>
      </c>
      <c r="E78" s="2" t="s">
        <v>12</v>
      </c>
      <c r="F78" s="2" t="s">
        <v>11</v>
      </c>
      <c r="G78" s="2" t="s">
        <v>12</v>
      </c>
      <c r="H78" s="2" t="s">
        <v>13</v>
      </c>
      <c r="I78" s="2" t="s">
        <v>14</v>
      </c>
      <c r="J78" s="7">
        <f>+'2015Proj'!J78*'Tuition Calculations'!BG71*(1+'Select Headcount Changes'!U77)</f>
        <v>42339194.132236198</v>
      </c>
      <c r="K78" s="7">
        <f>+'2015Proj'!K78*'Tuition Calculations'!BM71*(1+'Select Headcount Changes'!U77)</f>
        <v>42339194.132236198</v>
      </c>
      <c r="L78" s="7">
        <f t="shared" ref="L78:L120" si="36">0.04*K78</f>
        <v>1693567.765289448</v>
      </c>
      <c r="M78" s="7">
        <f>+'2015Proj'!M78*'Tuition Calculations'!BG71*(1+'Select Headcount Changes'!U77)</f>
        <v>0</v>
      </c>
      <c r="N78" s="7">
        <f>+'2015Proj'!N78*'Tuition Calculations'!BM71*(1+'Select Headcount Changes'!U77)</f>
        <v>346170.27830238192</v>
      </c>
      <c r="O78" s="7">
        <f>+'2015Proj'!O78*'Tuition Calculations'!BS71*(1+'Select Headcount Changes'!U77)</f>
        <v>0</v>
      </c>
      <c r="P78" s="7">
        <f t="shared" si="23"/>
        <v>346170.27830238192</v>
      </c>
      <c r="Q78" s="7">
        <f t="shared" si="24"/>
        <v>2014972.8044322187</v>
      </c>
      <c r="R78" s="7">
        <f t="shared" si="25"/>
        <v>38284483.28421215</v>
      </c>
      <c r="T78" s="5">
        <v>0</v>
      </c>
      <c r="U78" s="5">
        <v>1</v>
      </c>
      <c r="V78" s="5">
        <v>0</v>
      </c>
      <c r="W78" s="5">
        <f t="shared" si="17"/>
        <v>0</v>
      </c>
      <c r="X78" s="5">
        <f t="shared" si="17"/>
        <v>38284483.28421215</v>
      </c>
      <c r="Y78" s="5">
        <f t="shared" si="17"/>
        <v>0</v>
      </c>
      <c r="Z78" s="7">
        <f>+'2015Proj'!Z78*'Tuition Calculations'!BY71*(1+'Select Headcount Changes'!U77)</f>
        <v>2216900.5304432847</v>
      </c>
      <c r="AA78" s="7">
        <f>+'2015Proj'!AA78*'Tuition Calculations'!CE71*(1+'Select Headcount Changes'!U77)</f>
        <v>2216900.5304432847</v>
      </c>
      <c r="AB78" s="7">
        <f t="shared" ref="AB78:AB103" si="37">0.04*AA78</f>
        <v>88676.021217731395</v>
      </c>
      <c r="AC78" s="7">
        <f>+'2015Proj'!AC78*'Tuition Calculations'!BY71*(1+'Select Headcount Changes'!U77)</f>
        <v>0</v>
      </c>
      <c r="AD78" s="7">
        <f>+'2015Proj'!AD78*'Tuition Calculations'!CE71*(1+'Select Headcount Changes'!U77)</f>
        <v>18103.029541483713</v>
      </c>
      <c r="AE78" s="7">
        <f>+'2015Proj'!AE78*'Tuition Calculations'!CK71*(1+'Select Headcount Changes'!U77)</f>
        <v>0</v>
      </c>
      <c r="AF78" s="7">
        <f t="shared" ref="AF78:AF103" si="38">SUM(AC78:AE78)</f>
        <v>18103.029541483713</v>
      </c>
      <c r="AG78" s="7">
        <f t="shared" ref="AG78:AG103" si="39">0.05*(Z78-AB78-AF78)</f>
        <v>105506.0739842035</v>
      </c>
      <c r="AH78" s="7">
        <f t="shared" ref="AH78:AH103" si="40">+Z78-AB78-AF78-AG78</f>
        <v>2004615.4056998664</v>
      </c>
      <c r="AJ78" s="5">
        <v>0</v>
      </c>
      <c r="AK78" s="5">
        <v>1</v>
      </c>
      <c r="AL78" s="5">
        <v>0</v>
      </c>
      <c r="AM78" s="5">
        <f t="shared" si="18"/>
        <v>0</v>
      </c>
      <c r="AN78" s="5">
        <f t="shared" si="19"/>
        <v>2004615.4056998664</v>
      </c>
      <c r="AO78" s="5">
        <f t="shared" si="20"/>
        <v>0</v>
      </c>
      <c r="AP78" s="5">
        <f t="shared" si="21"/>
        <v>2004615.4056998664</v>
      </c>
    </row>
    <row r="79" spans="1:42" ht="18" customHeight="1" x14ac:dyDescent="0.25">
      <c r="A79" s="2" t="s">
        <v>13</v>
      </c>
      <c r="B79" s="2" t="s">
        <v>107</v>
      </c>
      <c r="C79" s="2" t="s">
        <v>11</v>
      </c>
      <c r="D79" s="2" t="s">
        <v>11</v>
      </c>
      <c r="E79" s="2" t="s">
        <v>12</v>
      </c>
      <c r="F79" s="2" t="s">
        <v>11</v>
      </c>
      <c r="G79" s="2" t="s">
        <v>12</v>
      </c>
      <c r="H79" s="2" t="s">
        <v>15</v>
      </c>
      <c r="I79" s="2" t="s">
        <v>16</v>
      </c>
      <c r="J79" s="7">
        <f>+'2015Proj'!J79*'Tuition Calculations'!BG72*(1+'Select Headcount Changes'!U78)</f>
        <v>12460565.254660206</v>
      </c>
      <c r="K79" s="7">
        <f>+'2015Proj'!K79*'Tuition Calculations'!BM72*(1+'Select Headcount Changes'!U78)</f>
        <v>4322921.9218533114</v>
      </c>
      <c r="L79" s="7">
        <f t="shared" ref="L79:L95" si="41">0.04*K79</f>
        <v>172916.87687413246</v>
      </c>
      <c r="M79" s="7">
        <f>+'2015Proj'!M79*'Tuition Calculations'!BG72*(1+'Select Headcount Changes'!U78)</f>
        <v>0</v>
      </c>
      <c r="N79" s="7">
        <f>+'2015Proj'!N79*'Tuition Calculations'!BM72*(1+'Select Headcount Changes'!U78)</f>
        <v>2044.1319486070563</v>
      </c>
      <c r="O79" s="7">
        <f>+'2015Proj'!O79*'Tuition Calculations'!BS72*(1+'Select Headcount Changes'!U78)</f>
        <v>0</v>
      </c>
      <c r="P79" s="7">
        <f t="shared" ref="P79:P95" si="42">SUM(M79:O79)</f>
        <v>2044.1319486070563</v>
      </c>
      <c r="Q79" s="7">
        <f t="shared" ref="Q79:Q95" si="43">0.05*(J79-L79-P79)</f>
        <v>614280.21229187341</v>
      </c>
      <c r="R79" s="7">
        <f t="shared" ref="R79:R95" si="44">+J79-L79-P79-Q79</f>
        <v>11671324.033545593</v>
      </c>
      <c r="T79" s="5">
        <v>0</v>
      </c>
      <c r="U79" s="5">
        <v>1</v>
      </c>
      <c r="V79" s="5">
        <v>0</v>
      </c>
      <c r="W79" s="5">
        <f t="shared" si="17"/>
        <v>0</v>
      </c>
      <c r="X79" s="5">
        <f t="shared" si="17"/>
        <v>11671324.033545593</v>
      </c>
      <c r="Y79" s="5">
        <f t="shared" si="17"/>
        <v>0</v>
      </c>
      <c r="Z79" s="7">
        <f>+'2015Proj'!Z79*'Tuition Calculations'!BY72*(1+'Select Headcount Changes'!U78)</f>
        <v>581000.07726482826</v>
      </c>
      <c r="AA79" s="7">
        <f>+'2015Proj'!AA79*'Tuition Calculations'!CE72*(1+'Select Headcount Changes'!U78)</f>
        <v>224997.69131337732</v>
      </c>
      <c r="AB79" s="7">
        <f t="shared" ref="AB79:AB95" si="45">0.04*AA79</f>
        <v>8999.9076525350938</v>
      </c>
      <c r="AC79" s="7">
        <f>+'2015Proj'!AC79*'Tuition Calculations'!BY72*(1+'Select Headcount Changes'!U78)</f>
        <v>0</v>
      </c>
      <c r="AD79" s="7">
        <f>+'2015Proj'!AD79*'Tuition Calculations'!CE72*(1+'Select Headcount Changes'!U78)</f>
        <v>107.89637077454846</v>
      </c>
      <c r="AE79" s="7">
        <f>+'2015Proj'!AE79*'Tuition Calculations'!CK72*(1+'Select Headcount Changes'!U78)</f>
        <v>0</v>
      </c>
      <c r="AF79" s="7">
        <f t="shared" ref="AF79:AF95" si="46">SUM(AC79:AE79)</f>
        <v>107.89637077454846</v>
      </c>
      <c r="AG79" s="7">
        <f t="shared" ref="AG79:AG95" si="47">0.05*(Z79-AB79-AF79)</f>
        <v>28594.613662075928</v>
      </c>
      <c r="AH79" s="7">
        <f t="shared" ref="AH79:AH95" si="48">+Z79-AB79-AF79-AG79</f>
        <v>543297.65957944258</v>
      </c>
      <c r="AJ79" s="5">
        <v>0</v>
      </c>
      <c r="AK79" s="5">
        <v>1</v>
      </c>
      <c r="AL79" s="5">
        <v>0</v>
      </c>
      <c r="AM79" s="5">
        <f t="shared" si="18"/>
        <v>0</v>
      </c>
      <c r="AN79" s="5">
        <f t="shared" si="19"/>
        <v>543297.65957944258</v>
      </c>
      <c r="AO79" s="5">
        <f t="shared" si="20"/>
        <v>0</v>
      </c>
      <c r="AP79" s="5">
        <f t="shared" si="21"/>
        <v>543297.65957944258</v>
      </c>
    </row>
    <row r="80" spans="1:42" ht="18" customHeight="1" x14ac:dyDescent="0.25">
      <c r="A80" s="2" t="s">
        <v>13</v>
      </c>
      <c r="B80" s="2" t="s">
        <v>107</v>
      </c>
      <c r="C80" s="2" t="s">
        <v>11</v>
      </c>
      <c r="D80" s="2" t="s">
        <v>11</v>
      </c>
      <c r="E80" s="2" t="s">
        <v>12</v>
      </c>
      <c r="F80" s="2" t="s">
        <v>17</v>
      </c>
      <c r="G80" s="2" t="s">
        <v>18</v>
      </c>
      <c r="H80" s="2" t="s">
        <v>13</v>
      </c>
      <c r="I80" s="2" t="s">
        <v>14</v>
      </c>
      <c r="J80" s="7">
        <f>+'2015Proj'!J80*'Tuition Calculations'!BG73*(1+'Select Headcount Changes'!U79)</f>
        <v>2057036.7188827642</v>
      </c>
      <c r="K80" s="7">
        <f>+'2015Proj'!K80*'Tuition Calculations'!BM73*(1+'Select Headcount Changes'!U79)</f>
        <v>2057036.7188827642</v>
      </c>
      <c r="L80" s="7">
        <f t="shared" si="41"/>
        <v>82281.468755310576</v>
      </c>
      <c r="M80" s="7">
        <f>+'2015Proj'!M80*'Tuition Calculations'!BG73*(1+'Select Headcount Changes'!U79)</f>
        <v>0</v>
      </c>
      <c r="N80" s="7">
        <f>+'2015Proj'!N80*'Tuition Calculations'!BM73*(1+'Select Headcount Changes'!U79)</f>
        <v>18540.727415400943</v>
      </c>
      <c r="O80" s="7">
        <f>+'2015Proj'!O80*'Tuition Calculations'!BS73*(1+'Select Headcount Changes'!U79)</f>
        <v>0</v>
      </c>
      <c r="P80" s="7">
        <f t="shared" si="42"/>
        <v>18540.727415400943</v>
      </c>
      <c r="Q80" s="7">
        <f t="shared" si="43"/>
        <v>97810.726135602628</v>
      </c>
      <c r="R80" s="7">
        <f t="shared" si="44"/>
        <v>1858403.7965764499</v>
      </c>
      <c r="T80" s="5">
        <v>0</v>
      </c>
      <c r="U80" s="5">
        <v>1</v>
      </c>
      <c r="V80" s="5">
        <v>0</v>
      </c>
      <c r="W80" s="5">
        <f t="shared" si="17"/>
        <v>0</v>
      </c>
      <c r="X80" s="5">
        <f t="shared" si="17"/>
        <v>1858403.7965764499</v>
      </c>
      <c r="Y80" s="5">
        <f t="shared" si="17"/>
        <v>0</v>
      </c>
      <c r="Z80" s="7">
        <f>+'2015Proj'!Z80*'Tuition Calculations'!BY73*(1+'Select Headcount Changes'!U79)</f>
        <v>107934.09756274673</v>
      </c>
      <c r="AA80" s="7">
        <f>+'2015Proj'!AA80*'Tuition Calculations'!CE73*(1+'Select Headcount Changes'!U79)</f>
        <v>107934.09756274673</v>
      </c>
      <c r="AB80" s="7">
        <f t="shared" si="45"/>
        <v>4317.3639025098691</v>
      </c>
      <c r="AC80" s="7">
        <f>+'2015Proj'!AC80*'Tuition Calculations'!BY73*(1+'Select Headcount Changes'!U79)</f>
        <v>0</v>
      </c>
      <c r="AD80" s="7">
        <f>+'2015Proj'!AD80*'Tuition Calculations'!CE73*(1+'Select Headcount Changes'!U79)</f>
        <v>975.15256781346011</v>
      </c>
      <c r="AE80" s="7">
        <f>+'2015Proj'!AE80*'Tuition Calculations'!CK73*(1+'Select Headcount Changes'!U79)</f>
        <v>0</v>
      </c>
      <c r="AF80" s="7">
        <f t="shared" si="46"/>
        <v>975.15256781346011</v>
      </c>
      <c r="AG80" s="7">
        <f t="shared" si="47"/>
        <v>5132.0790546211701</v>
      </c>
      <c r="AH80" s="7">
        <f t="shared" si="48"/>
        <v>97509.502037802231</v>
      </c>
      <c r="AJ80" s="5">
        <v>0</v>
      </c>
      <c r="AK80" s="5">
        <v>1</v>
      </c>
      <c r="AL80" s="5">
        <v>0</v>
      </c>
      <c r="AM80" s="5">
        <f t="shared" si="18"/>
        <v>0</v>
      </c>
      <c r="AN80" s="5">
        <f t="shared" si="19"/>
        <v>97509.502037802231</v>
      </c>
      <c r="AO80" s="5">
        <f t="shared" si="20"/>
        <v>0</v>
      </c>
      <c r="AP80" s="5">
        <f t="shared" si="21"/>
        <v>97509.502037802231</v>
      </c>
    </row>
    <row r="81" spans="1:42" ht="18" customHeight="1" x14ac:dyDescent="0.25">
      <c r="A81" s="2" t="s">
        <v>13</v>
      </c>
      <c r="B81" s="2" t="s">
        <v>107</v>
      </c>
      <c r="C81" s="2" t="s">
        <v>11</v>
      </c>
      <c r="D81" s="2" t="s">
        <v>11</v>
      </c>
      <c r="E81" s="2" t="s">
        <v>12</v>
      </c>
      <c r="F81" s="2" t="s">
        <v>17</v>
      </c>
      <c r="G81" s="2" t="s">
        <v>18</v>
      </c>
      <c r="H81" s="2" t="s">
        <v>15</v>
      </c>
      <c r="I81" s="2" t="s">
        <v>16</v>
      </c>
      <c r="J81" s="7">
        <f>+'2015Proj'!J81*'Tuition Calculations'!BG74*(1+'Select Headcount Changes'!U80)</f>
        <v>224842.62877977171</v>
      </c>
      <c r="K81" s="7">
        <f>+'2015Proj'!K81*'Tuition Calculations'!BM74*(1+'Select Headcount Changes'!U80)</f>
        <v>78000.416100160626</v>
      </c>
      <c r="L81" s="7">
        <f t="shared" si="41"/>
        <v>3120.0166440064249</v>
      </c>
      <c r="M81" s="7">
        <f>+'2015Proj'!M81*'Tuition Calculations'!BG74*(1+'Select Headcount Changes'!U80)</f>
        <v>0</v>
      </c>
      <c r="N81" s="7">
        <f>+'2015Proj'!N81*'Tuition Calculations'!BM74*(1+'Select Headcount Changes'!U80)</f>
        <v>0</v>
      </c>
      <c r="O81" s="7">
        <f>+'2015Proj'!O81*'Tuition Calculations'!BS74*(1+'Select Headcount Changes'!U80)</f>
        <v>0</v>
      </c>
      <c r="P81" s="7">
        <f t="shared" si="42"/>
        <v>0</v>
      </c>
      <c r="Q81" s="7">
        <f t="shared" si="43"/>
        <v>11086.130606788265</v>
      </c>
      <c r="R81" s="7">
        <f t="shared" si="44"/>
        <v>210636.48152897702</v>
      </c>
      <c r="T81" s="5">
        <v>0</v>
      </c>
      <c r="U81" s="5">
        <v>1</v>
      </c>
      <c r="V81" s="5">
        <v>0</v>
      </c>
      <c r="W81" s="5">
        <f t="shared" si="17"/>
        <v>0</v>
      </c>
      <c r="X81" s="5">
        <f t="shared" si="17"/>
        <v>210636.48152897702</v>
      </c>
      <c r="Y81" s="5">
        <f t="shared" si="17"/>
        <v>0</v>
      </c>
      <c r="Z81" s="7">
        <f>+'2015Proj'!Z81*'Tuition Calculations'!BY74*(1+'Select Headcount Changes'!U80)</f>
        <v>10594.477706931226</v>
      </c>
      <c r="AA81" s="7">
        <f>+'2015Proj'!AA81*'Tuition Calculations'!CE74*(1+'Select Headcount Changes'!U80)</f>
        <v>4103.0256274297453</v>
      </c>
      <c r="AB81" s="7">
        <f t="shared" si="45"/>
        <v>164.12102509718983</v>
      </c>
      <c r="AC81" s="7">
        <f>+'2015Proj'!AC81*'Tuition Calculations'!BY74*(1+'Select Headcount Changes'!U80)</f>
        <v>0</v>
      </c>
      <c r="AD81" s="7">
        <f>+'2015Proj'!AD81*'Tuition Calculations'!CE74*(1+'Select Headcount Changes'!U80)</f>
        <v>0</v>
      </c>
      <c r="AE81" s="7">
        <f>+'2015Proj'!AE81*'Tuition Calculations'!CK74*(1+'Select Headcount Changes'!U80)</f>
        <v>0</v>
      </c>
      <c r="AF81" s="7">
        <f t="shared" si="46"/>
        <v>0</v>
      </c>
      <c r="AG81" s="7">
        <f t="shared" si="47"/>
        <v>521.51783409170184</v>
      </c>
      <c r="AH81" s="7">
        <f t="shared" si="48"/>
        <v>9908.8388477423359</v>
      </c>
      <c r="AJ81" s="5">
        <v>0</v>
      </c>
      <c r="AK81" s="5">
        <v>1</v>
      </c>
      <c r="AL81" s="5">
        <v>0</v>
      </c>
      <c r="AM81" s="5">
        <f t="shared" si="18"/>
        <v>0</v>
      </c>
      <c r="AN81" s="5">
        <f t="shared" si="19"/>
        <v>9908.8388477423359</v>
      </c>
      <c r="AO81" s="5">
        <f t="shared" si="20"/>
        <v>0</v>
      </c>
      <c r="AP81" s="5">
        <f t="shared" si="21"/>
        <v>9908.8388477423359</v>
      </c>
    </row>
    <row r="82" spans="1:42" ht="18" customHeight="1" x14ac:dyDescent="0.25">
      <c r="A82" s="2" t="s">
        <v>13</v>
      </c>
      <c r="B82" s="2" t="s">
        <v>107</v>
      </c>
      <c r="C82" s="2" t="s">
        <v>17</v>
      </c>
      <c r="D82" s="2" t="s">
        <v>17</v>
      </c>
      <c r="E82" s="2" t="s">
        <v>20</v>
      </c>
      <c r="F82" s="2" t="s">
        <v>21</v>
      </c>
      <c r="G82" s="2" t="s">
        <v>20</v>
      </c>
      <c r="H82" s="2" t="s">
        <v>13</v>
      </c>
      <c r="I82" s="2" t="s">
        <v>14</v>
      </c>
      <c r="J82" s="7">
        <f>+'2015Proj'!J82*'Tuition Calculations'!BG75*(1+'Select Headcount Changes'!U81)</f>
        <v>385610.25003831094</v>
      </c>
      <c r="K82" s="7">
        <f>+'2015Proj'!K82*'Tuition Calculations'!BM75*(1+'Select Headcount Changes'!U81)</f>
        <v>385610.25003831094</v>
      </c>
      <c r="L82" s="7">
        <f t="shared" si="41"/>
        <v>15424.410001532438</v>
      </c>
      <c r="M82" s="7">
        <f>+'2015Proj'!M82*'Tuition Calculations'!BG75*(1+'Select Headcount Changes'!U81)</f>
        <v>0</v>
      </c>
      <c r="N82" s="7">
        <f>+'2015Proj'!N82*'Tuition Calculations'!BM75*(1+'Select Headcount Changes'!U81)</f>
        <v>35103.482919224138</v>
      </c>
      <c r="O82" s="7">
        <f>+'2015Proj'!O82*'Tuition Calculations'!BS75*(1+'Select Headcount Changes'!U81)</f>
        <v>0</v>
      </c>
      <c r="P82" s="7">
        <f t="shared" si="42"/>
        <v>35103.482919224138</v>
      </c>
      <c r="Q82" s="7">
        <f t="shared" si="43"/>
        <v>16754.117855877717</v>
      </c>
      <c r="R82" s="7">
        <f t="shared" si="44"/>
        <v>318328.23926167662</v>
      </c>
      <c r="T82" s="5">
        <v>0</v>
      </c>
      <c r="U82" s="5">
        <v>1</v>
      </c>
      <c r="V82" s="5">
        <v>0</v>
      </c>
      <c r="W82" s="5">
        <f t="shared" si="17"/>
        <v>0</v>
      </c>
      <c r="X82" s="5">
        <f t="shared" si="17"/>
        <v>318328.23926167662</v>
      </c>
      <c r="Y82" s="5">
        <f t="shared" si="17"/>
        <v>0</v>
      </c>
      <c r="Z82" s="7">
        <f>+'2015Proj'!Z82*'Tuition Calculations'!BY75*(1+'Select Headcount Changes'!U81)</f>
        <v>11920.447815919537</v>
      </c>
      <c r="AA82" s="7">
        <f>+'2015Proj'!AA82*'Tuition Calculations'!CE75*(1+'Select Headcount Changes'!U81)</f>
        <v>11920.447815919537</v>
      </c>
      <c r="AB82" s="7">
        <f t="shared" si="45"/>
        <v>476.8179126367815</v>
      </c>
      <c r="AC82" s="7">
        <f>+'2015Proj'!AC82*'Tuition Calculations'!BY75*(1+'Select Headcount Changes'!U81)</f>
        <v>0</v>
      </c>
      <c r="AD82" s="7">
        <f>+'2015Proj'!AD82*'Tuition Calculations'!CE75*(1+'Select Headcount Changes'!U81)</f>
        <v>361.12381794491773</v>
      </c>
      <c r="AE82" s="7">
        <f>+'2015Proj'!AE82*'Tuition Calculations'!CK75*(1+'Select Headcount Changes'!U81)</f>
        <v>0</v>
      </c>
      <c r="AF82" s="7">
        <f t="shared" si="46"/>
        <v>361.12381794491773</v>
      </c>
      <c r="AG82" s="7">
        <f t="shared" si="47"/>
        <v>554.12530426689193</v>
      </c>
      <c r="AH82" s="7">
        <f t="shared" si="48"/>
        <v>10528.380781070946</v>
      </c>
      <c r="AJ82" s="5">
        <v>0</v>
      </c>
      <c r="AK82" s="5">
        <v>1</v>
      </c>
      <c r="AL82" s="5">
        <v>0</v>
      </c>
      <c r="AM82" s="5">
        <f t="shared" si="18"/>
        <v>0</v>
      </c>
      <c r="AN82" s="5">
        <f t="shared" si="19"/>
        <v>10528.380781070946</v>
      </c>
      <c r="AO82" s="5">
        <f t="shared" si="20"/>
        <v>0</v>
      </c>
      <c r="AP82" s="5">
        <f t="shared" si="21"/>
        <v>10528.380781070946</v>
      </c>
    </row>
    <row r="83" spans="1:42" ht="18" customHeight="1" x14ac:dyDescent="0.25">
      <c r="A83" s="2" t="s">
        <v>13</v>
      </c>
      <c r="B83" s="2" t="s">
        <v>107</v>
      </c>
      <c r="C83" s="2" t="s">
        <v>17</v>
      </c>
      <c r="D83" s="2" t="s">
        <v>17</v>
      </c>
      <c r="E83" s="2" t="s">
        <v>20</v>
      </c>
      <c r="F83" s="2" t="s">
        <v>21</v>
      </c>
      <c r="G83" s="2" t="s">
        <v>20</v>
      </c>
      <c r="H83" s="2" t="s">
        <v>15</v>
      </c>
      <c r="I83" s="2" t="s">
        <v>16</v>
      </c>
      <c r="J83" s="7">
        <f>+'2015Proj'!J83*'Tuition Calculations'!BG76*(1+'Select Headcount Changes'!U82)</f>
        <v>248361.37750598855</v>
      </c>
      <c r="K83" s="7">
        <f>+'2015Proj'!K83*'Tuition Calculations'!BM76*(1+'Select Headcount Changes'!U82)</f>
        <v>139294.27320599358</v>
      </c>
      <c r="L83" s="7">
        <f t="shared" si="41"/>
        <v>5571.7709282397436</v>
      </c>
      <c r="M83" s="7">
        <f>+'2015Proj'!M83*'Tuition Calculations'!BG76*(1+'Select Headcount Changes'!U82)</f>
        <v>0</v>
      </c>
      <c r="N83" s="7">
        <f>+'2015Proj'!N83*'Tuition Calculations'!BM76*(1+'Select Headcount Changes'!U82)</f>
        <v>18168.818244260034</v>
      </c>
      <c r="O83" s="7">
        <f>+'2015Proj'!O83*'Tuition Calculations'!BS76*(1+'Select Headcount Changes'!U82)</f>
        <v>14226.144039129782</v>
      </c>
      <c r="P83" s="7">
        <f t="shared" si="42"/>
        <v>32394.962283389817</v>
      </c>
      <c r="Q83" s="7">
        <f t="shared" si="43"/>
        <v>10519.732214717951</v>
      </c>
      <c r="R83" s="7">
        <f t="shared" si="44"/>
        <v>199874.91207964104</v>
      </c>
      <c r="T83" s="5">
        <v>0</v>
      </c>
      <c r="U83" s="5">
        <v>1</v>
      </c>
      <c r="V83" s="5">
        <v>0</v>
      </c>
      <c r="W83" s="5">
        <f t="shared" si="17"/>
        <v>0</v>
      </c>
      <c r="X83" s="5">
        <f t="shared" si="17"/>
        <v>199874.91207964104</v>
      </c>
      <c r="Y83" s="5">
        <f t="shared" si="17"/>
        <v>0</v>
      </c>
      <c r="Z83" s="7">
        <f>+'2015Proj'!Z83*'Tuition Calculations'!BY76*(1+'Select Headcount Changes'!U82)</f>
        <v>9008.6595239995859</v>
      </c>
      <c r="AA83" s="7">
        <f>+'2015Proj'!AA83*'Tuition Calculations'!CE76*(1+'Select Headcount Changes'!U82)</f>
        <v>4306.0259359998017</v>
      </c>
      <c r="AB83" s="7">
        <f t="shared" si="45"/>
        <v>172.24103743999208</v>
      </c>
      <c r="AC83" s="7">
        <f>+'2015Proj'!AC83*'Tuition Calculations'!BY76*(1+'Select Headcount Changes'!U82)</f>
        <v>0</v>
      </c>
      <c r="AD83" s="7">
        <f>+'2015Proj'!AD83*'Tuition Calculations'!CE76*(1+'Select Headcount Changes'!U82)</f>
        <v>0</v>
      </c>
      <c r="AE83" s="7">
        <f>+'2015Proj'!AE83*'Tuition Calculations'!CK76*(1+'Select Headcount Changes'!U82)</f>
        <v>613.38698973910221</v>
      </c>
      <c r="AF83" s="7">
        <f t="shared" si="46"/>
        <v>613.38698973910221</v>
      </c>
      <c r="AG83" s="7">
        <f t="shared" si="47"/>
        <v>411.15157484102468</v>
      </c>
      <c r="AH83" s="7">
        <f t="shared" si="48"/>
        <v>7811.8799219794682</v>
      </c>
      <c r="AJ83" s="5">
        <v>0</v>
      </c>
      <c r="AK83" s="5">
        <v>1</v>
      </c>
      <c r="AL83" s="5">
        <v>0</v>
      </c>
      <c r="AM83" s="5">
        <f t="shared" si="18"/>
        <v>0</v>
      </c>
      <c r="AN83" s="5">
        <f t="shared" si="19"/>
        <v>7811.8799219794682</v>
      </c>
      <c r="AO83" s="5">
        <f t="shared" si="20"/>
        <v>0</v>
      </c>
      <c r="AP83" s="5">
        <f t="shared" si="21"/>
        <v>7811.8799219794682</v>
      </c>
    </row>
    <row r="84" spans="1:42" ht="18" customHeight="1" x14ac:dyDescent="0.25">
      <c r="A84" s="2" t="s">
        <v>13</v>
      </c>
      <c r="B84" s="2" t="s">
        <v>107</v>
      </c>
      <c r="C84" s="2" t="s">
        <v>19</v>
      </c>
      <c r="D84" s="2" t="s">
        <v>19</v>
      </c>
      <c r="E84" s="2" t="s">
        <v>23</v>
      </c>
      <c r="F84" s="2" t="s">
        <v>22</v>
      </c>
      <c r="G84" s="2" t="s">
        <v>23</v>
      </c>
      <c r="H84" s="2" t="s">
        <v>13</v>
      </c>
      <c r="I84" s="2" t="s">
        <v>14</v>
      </c>
      <c r="J84" s="7">
        <f>+'2015Proj'!J84*'Tuition Calculations'!BG77*(1+'Select Headcount Changes'!U83)</f>
        <v>1812226.8603774547</v>
      </c>
      <c r="K84" s="7">
        <f>+'2015Proj'!K84*'Tuition Calculations'!BM77*(1+'Select Headcount Changes'!U83)</f>
        <v>1812226.8603774547</v>
      </c>
      <c r="L84" s="7">
        <f t="shared" si="41"/>
        <v>72489.074415098192</v>
      </c>
      <c r="M84" s="7">
        <f>+'2015Proj'!M84*'Tuition Calculations'!BG77*(1+'Select Headcount Changes'!U83)</f>
        <v>0</v>
      </c>
      <c r="N84" s="7">
        <f>+'2015Proj'!N84*'Tuition Calculations'!BM77*(1+'Select Headcount Changes'!U83)</f>
        <v>18630.221411728849</v>
      </c>
      <c r="O84" s="7">
        <f>+'2015Proj'!O84*'Tuition Calculations'!BS77*(1+'Select Headcount Changes'!U83)</f>
        <v>0</v>
      </c>
      <c r="P84" s="7">
        <f t="shared" si="42"/>
        <v>18630.221411728849</v>
      </c>
      <c r="Q84" s="7">
        <f t="shared" si="43"/>
        <v>86055.378227531386</v>
      </c>
      <c r="R84" s="7">
        <f t="shared" si="44"/>
        <v>1635052.1863230963</v>
      </c>
      <c r="T84" s="5">
        <v>0</v>
      </c>
      <c r="U84" s="5">
        <v>1</v>
      </c>
      <c r="V84" s="5">
        <v>0</v>
      </c>
      <c r="W84" s="5">
        <f t="shared" si="17"/>
        <v>0</v>
      </c>
      <c r="X84" s="5">
        <f t="shared" si="17"/>
        <v>1635052.1863230963</v>
      </c>
      <c r="Y84" s="5">
        <f t="shared" si="17"/>
        <v>0</v>
      </c>
      <c r="Z84" s="7">
        <f>+'2015Proj'!Z84*'Tuition Calculations'!BY77*(1+'Select Headcount Changes'!U83)</f>
        <v>56043.069153238052</v>
      </c>
      <c r="AA84" s="7">
        <f>+'2015Proj'!AA84*'Tuition Calculations'!CE77*(1+'Select Headcount Changes'!U83)</f>
        <v>56043.069153238052</v>
      </c>
      <c r="AB84" s="7">
        <f t="shared" si="45"/>
        <v>2241.7227661295219</v>
      </c>
      <c r="AC84" s="7">
        <f>+'2015Proj'!AC84*'Tuition Calculations'!BY77*(1+'Select Headcount Changes'!U83)</f>
        <v>0</v>
      </c>
      <c r="AD84" s="7">
        <f>+'2015Proj'!AD84*'Tuition Calculations'!CE77*(1+'Select Headcount Changes'!U83)</f>
        <v>576.41885537690121</v>
      </c>
      <c r="AE84" s="7">
        <f>+'2015Proj'!AE84*'Tuition Calculations'!CK77*(1+'Select Headcount Changes'!U83)</f>
        <v>0</v>
      </c>
      <c r="AF84" s="7">
        <f t="shared" si="46"/>
        <v>576.41885537690121</v>
      </c>
      <c r="AG84" s="7">
        <f t="shared" si="47"/>
        <v>2661.2463765865814</v>
      </c>
      <c r="AH84" s="7">
        <f t="shared" si="48"/>
        <v>50563.681155145045</v>
      </c>
      <c r="AJ84" s="5">
        <v>0</v>
      </c>
      <c r="AK84" s="5">
        <v>1</v>
      </c>
      <c r="AL84" s="5">
        <v>0</v>
      </c>
      <c r="AM84" s="5">
        <f t="shared" si="18"/>
        <v>0</v>
      </c>
      <c r="AN84" s="5">
        <f t="shared" si="19"/>
        <v>50563.681155145045</v>
      </c>
      <c r="AO84" s="5">
        <f t="shared" si="20"/>
        <v>0</v>
      </c>
      <c r="AP84" s="5">
        <f t="shared" si="21"/>
        <v>50563.681155145045</v>
      </c>
    </row>
    <row r="85" spans="1:42" ht="18" customHeight="1" x14ac:dyDescent="0.25">
      <c r="A85" s="2" t="s">
        <v>13</v>
      </c>
      <c r="B85" s="2" t="s">
        <v>107</v>
      </c>
      <c r="C85" s="2" t="s">
        <v>19</v>
      </c>
      <c r="D85" s="2" t="s">
        <v>19</v>
      </c>
      <c r="E85" s="2" t="s">
        <v>23</v>
      </c>
      <c r="F85" s="2" t="s">
        <v>22</v>
      </c>
      <c r="G85" s="2" t="s">
        <v>23</v>
      </c>
      <c r="H85" s="2" t="s">
        <v>15</v>
      </c>
      <c r="I85" s="2" t="s">
        <v>16</v>
      </c>
      <c r="J85" s="7">
        <f>+'2015Proj'!J85*'Tuition Calculations'!BG78*(1+'Select Headcount Changes'!U84)</f>
        <v>111290.15360496</v>
      </c>
      <c r="K85" s="7">
        <f>+'2015Proj'!K85*'Tuition Calculations'!BM78*(1+'Select Headcount Changes'!U84)</f>
        <v>62667.07919828</v>
      </c>
      <c r="L85" s="7">
        <f t="shared" si="41"/>
        <v>2506.6831679311999</v>
      </c>
      <c r="M85" s="7">
        <f>+'2015Proj'!M85*'Tuition Calculations'!BG78*(1+'Select Headcount Changes'!U84)</f>
        <v>0</v>
      </c>
      <c r="N85" s="7">
        <f>+'2015Proj'!N85*'Tuition Calculations'!BM78*(1+'Select Headcount Changes'!U84)</f>
        <v>0</v>
      </c>
      <c r="O85" s="7">
        <f>+'2015Proj'!O85*'Tuition Calculations'!BS78*(1+'Select Headcount Changes'!U84)</f>
        <v>0</v>
      </c>
      <c r="P85" s="7">
        <f t="shared" si="42"/>
        <v>0</v>
      </c>
      <c r="Q85" s="7">
        <f t="shared" si="43"/>
        <v>5439.1735218514405</v>
      </c>
      <c r="R85" s="7">
        <f t="shared" si="44"/>
        <v>103344.29691517736</v>
      </c>
      <c r="T85" s="5">
        <v>0</v>
      </c>
      <c r="U85" s="5">
        <v>1</v>
      </c>
      <c r="V85" s="5">
        <v>0</v>
      </c>
      <c r="W85" s="5">
        <f t="shared" si="17"/>
        <v>0</v>
      </c>
      <c r="X85" s="5">
        <f t="shared" si="17"/>
        <v>103344.29691517736</v>
      </c>
      <c r="Y85" s="5">
        <f t="shared" si="17"/>
        <v>0</v>
      </c>
      <c r="Z85" s="7">
        <f>+'2015Proj'!Z85*'Tuition Calculations'!BY78*(1+'Select Headcount Changes'!U84)</f>
        <v>4036.9988774799999</v>
      </c>
      <c r="AA85" s="7">
        <f>+'2015Proj'!AA85*'Tuition Calculations'!CE78*(1+'Select Headcount Changes'!U84)</f>
        <v>1938.92195758</v>
      </c>
      <c r="AB85" s="7">
        <f t="shared" si="45"/>
        <v>77.556878303200008</v>
      </c>
      <c r="AC85" s="7">
        <f>+'2015Proj'!AC85*'Tuition Calculations'!BY78*(1+'Select Headcount Changes'!U84)</f>
        <v>0</v>
      </c>
      <c r="AD85" s="7">
        <f>+'2015Proj'!AD85*'Tuition Calculations'!CE78*(1+'Select Headcount Changes'!U84)</f>
        <v>0</v>
      </c>
      <c r="AE85" s="7">
        <f>+'2015Proj'!AE85*'Tuition Calculations'!CK78*(1+'Select Headcount Changes'!U84)</f>
        <v>0</v>
      </c>
      <c r="AF85" s="7">
        <f t="shared" si="46"/>
        <v>0</v>
      </c>
      <c r="AG85" s="7">
        <f t="shared" si="47"/>
        <v>197.97209995884</v>
      </c>
      <c r="AH85" s="7">
        <f t="shared" si="48"/>
        <v>3761.4698992179601</v>
      </c>
      <c r="AJ85" s="5">
        <v>0</v>
      </c>
      <c r="AK85" s="5">
        <v>1</v>
      </c>
      <c r="AL85" s="5">
        <v>0</v>
      </c>
      <c r="AM85" s="5">
        <f t="shared" si="18"/>
        <v>0</v>
      </c>
      <c r="AN85" s="5">
        <f t="shared" si="19"/>
        <v>3761.4698992179601</v>
      </c>
      <c r="AO85" s="5">
        <f t="shared" si="20"/>
        <v>0</v>
      </c>
      <c r="AP85" s="5">
        <f t="shared" si="21"/>
        <v>3761.4698992179601</v>
      </c>
    </row>
    <row r="86" spans="1:42" ht="18" customHeight="1" x14ac:dyDescent="0.25">
      <c r="A86" s="2" t="s">
        <v>13</v>
      </c>
      <c r="B86" s="2" t="s">
        <v>107</v>
      </c>
      <c r="C86" s="2" t="s">
        <v>21</v>
      </c>
      <c r="D86" s="2" t="s">
        <v>21</v>
      </c>
      <c r="E86" s="2" t="s">
        <v>25</v>
      </c>
      <c r="F86" s="2" t="s">
        <v>19</v>
      </c>
      <c r="G86" s="2" t="s">
        <v>26</v>
      </c>
      <c r="H86" s="2" t="s">
        <v>13</v>
      </c>
      <c r="I86" s="2" t="s">
        <v>14</v>
      </c>
      <c r="J86" s="7">
        <f>+'2015Proj'!J86*'Tuition Calculations'!BG79*(1+'Select Headcount Changes'!U85)</f>
        <v>49501.9067</v>
      </c>
      <c r="K86" s="7">
        <f>+'2015Proj'!K86*'Tuition Calculations'!BM79*(1+'Select Headcount Changes'!U85)</f>
        <v>49501.9067</v>
      </c>
      <c r="L86" s="7">
        <f t="shared" si="41"/>
        <v>1980.076268</v>
      </c>
      <c r="M86" s="7">
        <f>+'2015Proj'!M86*'Tuition Calculations'!BG79*(1+'Select Headcount Changes'!U85)</f>
        <v>0</v>
      </c>
      <c r="N86" s="7">
        <f>+'2015Proj'!N86*'Tuition Calculations'!BM79*(1+'Select Headcount Changes'!U85)</f>
        <v>0</v>
      </c>
      <c r="O86" s="7">
        <f>+'2015Proj'!O86*'Tuition Calculations'!BS79*(1+'Select Headcount Changes'!U85)</f>
        <v>0</v>
      </c>
      <c r="P86" s="7">
        <f t="shared" si="42"/>
        <v>0</v>
      </c>
      <c r="Q86" s="7">
        <f t="shared" si="43"/>
        <v>2376.0915216000003</v>
      </c>
      <c r="R86" s="7">
        <f t="shared" si="44"/>
        <v>45145.738910400003</v>
      </c>
      <c r="T86" s="5">
        <v>0</v>
      </c>
      <c r="U86" s="5">
        <v>1</v>
      </c>
      <c r="V86" s="5">
        <v>0</v>
      </c>
      <c r="W86" s="5">
        <f t="shared" si="17"/>
        <v>0</v>
      </c>
      <c r="X86" s="5">
        <f t="shared" si="17"/>
        <v>45145.738910400003</v>
      </c>
      <c r="Y86" s="5">
        <f t="shared" si="17"/>
        <v>0</v>
      </c>
      <c r="Z86" s="7">
        <f>+'2015Proj'!Z86*'Tuition Calculations'!BY79*(1+'Select Headcount Changes'!U85)</f>
        <v>1529.94480316</v>
      </c>
      <c r="AA86" s="7">
        <f>+'2015Proj'!AA86*'Tuition Calculations'!CE79*(1+'Select Headcount Changes'!U85)</f>
        <v>1529.94480316</v>
      </c>
      <c r="AB86" s="7">
        <f t="shared" si="45"/>
        <v>61.197792126400003</v>
      </c>
      <c r="AC86" s="7">
        <f>+'2015Proj'!AC86*'Tuition Calculations'!BY79*(1+'Select Headcount Changes'!U85)</f>
        <v>0</v>
      </c>
      <c r="AD86" s="7">
        <f>+'2015Proj'!AD86*'Tuition Calculations'!CE79*(1+'Select Headcount Changes'!U85)</f>
        <v>0</v>
      </c>
      <c r="AE86" s="7">
        <f>+'2015Proj'!AE86*'Tuition Calculations'!CK79*(1+'Select Headcount Changes'!U85)</f>
        <v>0</v>
      </c>
      <c r="AF86" s="7">
        <f t="shared" si="46"/>
        <v>0</v>
      </c>
      <c r="AG86" s="7">
        <f t="shared" si="47"/>
        <v>73.437350551680012</v>
      </c>
      <c r="AH86" s="7">
        <f t="shared" si="48"/>
        <v>1395.30966048192</v>
      </c>
      <c r="AJ86" s="5">
        <v>0</v>
      </c>
      <c r="AK86" s="5">
        <v>1</v>
      </c>
      <c r="AL86" s="5">
        <v>0</v>
      </c>
      <c r="AM86" s="5">
        <f t="shared" si="18"/>
        <v>0</v>
      </c>
      <c r="AN86" s="5">
        <f t="shared" si="19"/>
        <v>1395.30966048192</v>
      </c>
      <c r="AO86" s="5">
        <f t="shared" si="20"/>
        <v>0</v>
      </c>
      <c r="AP86" s="5">
        <f t="shared" si="21"/>
        <v>1395.30966048192</v>
      </c>
    </row>
    <row r="87" spans="1:42" ht="18" customHeight="1" x14ac:dyDescent="0.25">
      <c r="A87" s="2" t="s">
        <v>13</v>
      </c>
      <c r="B87" s="2" t="s">
        <v>107</v>
      </c>
      <c r="C87" s="2" t="s">
        <v>21</v>
      </c>
      <c r="D87" s="2" t="s">
        <v>21</v>
      </c>
      <c r="E87" s="2" t="s">
        <v>25</v>
      </c>
      <c r="F87" s="2" t="s">
        <v>19</v>
      </c>
      <c r="G87" s="2" t="s">
        <v>26</v>
      </c>
      <c r="H87" s="2" t="s">
        <v>15</v>
      </c>
      <c r="I87" s="2" t="s">
        <v>16</v>
      </c>
      <c r="J87" s="7">
        <f>+'2015Proj'!J87*'Tuition Calculations'!BG80*(1+'Select Headcount Changes'!U86)</f>
        <v>0</v>
      </c>
      <c r="K87" s="7">
        <f>+'2015Proj'!K87*'Tuition Calculations'!BM80*(1+'Select Headcount Changes'!U86)</f>
        <v>0</v>
      </c>
      <c r="L87" s="7">
        <f t="shared" si="41"/>
        <v>0</v>
      </c>
      <c r="M87" s="7">
        <f>+'2015Proj'!M87*'Tuition Calculations'!BG80*(1+'Select Headcount Changes'!U86)</f>
        <v>0</v>
      </c>
      <c r="N87" s="7">
        <f>+'2015Proj'!N87*'Tuition Calculations'!BM80*(1+'Select Headcount Changes'!U86)</f>
        <v>0</v>
      </c>
      <c r="O87" s="7">
        <f>+'2015Proj'!O87*'Tuition Calculations'!BS80*(1+'Select Headcount Changes'!U86)</f>
        <v>0</v>
      </c>
      <c r="P87" s="7">
        <f t="shared" si="42"/>
        <v>0</v>
      </c>
      <c r="Q87" s="7">
        <f t="shared" si="43"/>
        <v>0</v>
      </c>
      <c r="R87" s="7">
        <f t="shared" si="44"/>
        <v>0</v>
      </c>
      <c r="T87" s="5">
        <v>0</v>
      </c>
      <c r="U87" s="5">
        <v>1</v>
      </c>
      <c r="V87" s="5">
        <v>0</v>
      </c>
      <c r="W87" s="5">
        <f t="shared" si="17"/>
        <v>0</v>
      </c>
      <c r="X87" s="5">
        <f t="shared" si="17"/>
        <v>0</v>
      </c>
      <c r="Y87" s="5">
        <f t="shared" si="17"/>
        <v>0</v>
      </c>
      <c r="Z87" s="7">
        <f>+'2015Proj'!Z87*'Tuition Calculations'!BY80*(1+'Select Headcount Changes'!U86)</f>
        <v>0</v>
      </c>
      <c r="AA87" s="7">
        <f>+'2015Proj'!AA87*'Tuition Calculations'!CE80*(1+'Select Headcount Changes'!U86)</f>
        <v>0</v>
      </c>
      <c r="AB87" s="7">
        <f t="shared" si="45"/>
        <v>0</v>
      </c>
      <c r="AC87" s="7">
        <f>+'2015Proj'!AC87*'Tuition Calculations'!BY80*(1+'Select Headcount Changes'!U86)</f>
        <v>0</v>
      </c>
      <c r="AD87" s="7">
        <f>+'2015Proj'!AD87*'Tuition Calculations'!CE80*(1+'Select Headcount Changes'!U86)</f>
        <v>0</v>
      </c>
      <c r="AE87" s="7">
        <f>+'2015Proj'!AE87*'Tuition Calculations'!CK80*(1+'Select Headcount Changes'!U86)</f>
        <v>0</v>
      </c>
      <c r="AF87" s="7">
        <f t="shared" si="46"/>
        <v>0</v>
      </c>
      <c r="AG87" s="7">
        <f t="shared" si="47"/>
        <v>0</v>
      </c>
      <c r="AH87" s="7">
        <f t="shared" si="48"/>
        <v>0</v>
      </c>
      <c r="AJ87" s="5">
        <v>0</v>
      </c>
      <c r="AK87" s="5">
        <v>1</v>
      </c>
      <c r="AL87" s="5">
        <v>0</v>
      </c>
      <c r="AM87" s="5">
        <f t="shared" si="18"/>
        <v>0</v>
      </c>
      <c r="AN87" s="5">
        <f t="shared" si="19"/>
        <v>0</v>
      </c>
      <c r="AO87" s="5">
        <f t="shared" si="20"/>
        <v>0</v>
      </c>
      <c r="AP87" s="5">
        <f t="shared" si="21"/>
        <v>0</v>
      </c>
    </row>
    <row r="88" spans="1:42" ht="18" customHeight="1" x14ac:dyDescent="0.25">
      <c r="A88" s="2" t="s">
        <v>13</v>
      </c>
      <c r="B88" s="2" t="s">
        <v>107</v>
      </c>
      <c r="C88" s="2" t="s">
        <v>21</v>
      </c>
      <c r="D88" s="2" t="s">
        <v>21</v>
      </c>
      <c r="E88" s="2" t="s">
        <v>25</v>
      </c>
      <c r="F88" s="2" t="s">
        <v>27</v>
      </c>
      <c r="G88" s="2" t="s">
        <v>25</v>
      </c>
      <c r="H88" s="2" t="s">
        <v>13</v>
      </c>
      <c r="I88" s="2" t="s">
        <v>14</v>
      </c>
      <c r="J88" s="7">
        <f>+'2015Proj'!J88*'Tuition Calculations'!BG81*(1+'Select Headcount Changes'!U87)</f>
        <v>0</v>
      </c>
      <c r="K88" s="7">
        <f>+'2015Proj'!K88*'Tuition Calculations'!BM81*(1+'Select Headcount Changes'!U87)</f>
        <v>0</v>
      </c>
      <c r="L88" s="7">
        <f t="shared" si="41"/>
        <v>0</v>
      </c>
      <c r="M88" s="7">
        <f>+'2015Proj'!M88*'Tuition Calculations'!BG81*(1+'Select Headcount Changes'!U87)</f>
        <v>0</v>
      </c>
      <c r="N88" s="7">
        <f>+'2015Proj'!N88*'Tuition Calculations'!BM81*(1+'Select Headcount Changes'!U87)</f>
        <v>0</v>
      </c>
      <c r="O88" s="7">
        <f>+'2015Proj'!O88*'Tuition Calculations'!BS81*(1+'Select Headcount Changes'!U87)</f>
        <v>0</v>
      </c>
      <c r="P88" s="7">
        <f t="shared" si="42"/>
        <v>0</v>
      </c>
      <c r="Q88" s="7">
        <f t="shared" si="43"/>
        <v>0</v>
      </c>
      <c r="R88" s="7">
        <f t="shared" si="44"/>
        <v>0</v>
      </c>
      <c r="T88" s="5">
        <v>0</v>
      </c>
      <c r="U88" s="5">
        <v>1</v>
      </c>
      <c r="V88" s="5">
        <v>0</v>
      </c>
      <c r="W88" s="5">
        <f t="shared" si="17"/>
        <v>0</v>
      </c>
      <c r="X88" s="5">
        <f t="shared" si="17"/>
        <v>0</v>
      </c>
      <c r="Y88" s="5">
        <f t="shared" si="17"/>
        <v>0</v>
      </c>
      <c r="Z88" s="7">
        <f>+'2015Proj'!Z88*'Tuition Calculations'!BY81*(1+'Select Headcount Changes'!U87)</f>
        <v>0</v>
      </c>
      <c r="AA88" s="7">
        <f>+'2015Proj'!AA88*'Tuition Calculations'!CE81*(1+'Select Headcount Changes'!U87)</f>
        <v>0</v>
      </c>
      <c r="AB88" s="7">
        <f t="shared" si="45"/>
        <v>0</v>
      </c>
      <c r="AC88" s="7">
        <f>+'2015Proj'!AC88*'Tuition Calculations'!BY81*(1+'Select Headcount Changes'!U87)</f>
        <v>0</v>
      </c>
      <c r="AD88" s="7">
        <f>+'2015Proj'!AD88*'Tuition Calculations'!CE81*(1+'Select Headcount Changes'!U87)</f>
        <v>0</v>
      </c>
      <c r="AE88" s="7">
        <f>+'2015Proj'!AE88*'Tuition Calculations'!CK81*(1+'Select Headcount Changes'!U87)</f>
        <v>0</v>
      </c>
      <c r="AF88" s="7">
        <f t="shared" si="46"/>
        <v>0</v>
      </c>
      <c r="AG88" s="7">
        <f t="shared" si="47"/>
        <v>0</v>
      </c>
      <c r="AH88" s="7">
        <f t="shared" si="48"/>
        <v>0</v>
      </c>
      <c r="AJ88" s="5">
        <v>0</v>
      </c>
      <c r="AK88" s="5">
        <v>1</v>
      </c>
      <c r="AL88" s="5">
        <v>0</v>
      </c>
      <c r="AM88" s="5">
        <f t="shared" si="18"/>
        <v>0</v>
      </c>
      <c r="AN88" s="5">
        <f t="shared" si="19"/>
        <v>0</v>
      </c>
      <c r="AO88" s="5">
        <f t="shared" si="20"/>
        <v>0</v>
      </c>
      <c r="AP88" s="5">
        <f t="shared" si="21"/>
        <v>0</v>
      </c>
    </row>
    <row r="89" spans="1:42" ht="18" customHeight="1" x14ac:dyDescent="0.25">
      <c r="A89" s="2" t="s">
        <v>13</v>
      </c>
      <c r="B89" s="2" t="s">
        <v>107</v>
      </c>
      <c r="C89" s="2" t="s">
        <v>21</v>
      </c>
      <c r="D89" s="2" t="s">
        <v>21</v>
      </c>
      <c r="E89" s="2" t="s">
        <v>25</v>
      </c>
      <c r="F89" s="2" t="s">
        <v>27</v>
      </c>
      <c r="G89" s="2" t="s">
        <v>25</v>
      </c>
      <c r="H89" s="2" t="s">
        <v>15</v>
      </c>
      <c r="I89" s="2" t="s">
        <v>16</v>
      </c>
      <c r="J89" s="7">
        <f>+'2015Proj'!J89*'Tuition Calculations'!BG82*(1+'Select Headcount Changes'!U88)</f>
        <v>0</v>
      </c>
      <c r="K89" s="7">
        <f>+'2015Proj'!K89*'Tuition Calculations'!BM82*(1+'Select Headcount Changes'!U88)</f>
        <v>0</v>
      </c>
      <c r="L89" s="7">
        <f t="shared" si="41"/>
        <v>0</v>
      </c>
      <c r="M89" s="7">
        <f>+'2015Proj'!M89*'Tuition Calculations'!BG82*(1+'Select Headcount Changes'!U88)</f>
        <v>0</v>
      </c>
      <c r="N89" s="7">
        <f>+'2015Proj'!N89*'Tuition Calculations'!BM82*(1+'Select Headcount Changes'!U88)</f>
        <v>0</v>
      </c>
      <c r="O89" s="7">
        <f>+'2015Proj'!O89*'Tuition Calculations'!BS82*(1+'Select Headcount Changes'!U88)</f>
        <v>0</v>
      </c>
      <c r="P89" s="7">
        <f t="shared" si="42"/>
        <v>0</v>
      </c>
      <c r="Q89" s="7">
        <f t="shared" si="43"/>
        <v>0</v>
      </c>
      <c r="R89" s="7">
        <f t="shared" si="44"/>
        <v>0</v>
      </c>
      <c r="T89" s="5">
        <v>0</v>
      </c>
      <c r="U89" s="5">
        <v>1</v>
      </c>
      <c r="V89" s="5">
        <v>0</v>
      </c>
      <c r="W89" s="5">
        <f t="shared" si="17"/>
        <v>0</v>
      </c>
      <c r="X89" s="5">
        <f t="shared" si="17"/>
        <v>0</v>
      </c>
      <c r="Y89" s="5">
        <f t="shared" si="17"/>
        <v>0</v>
      </c>
      <c r="Z89" s="7">
        <f>+'2015Proj'!Z89*'Tuition Calculations'!BY82*(1+'Select Headcount Changes'!U88)</f>
        <v>0</v>
      </c>
      <c r="AA89" s="7">
        <f>+'2015Proj'!AA89*'Tuition Calculations'!CE82*(1+'Select Headcount Changes'!U88)</f>
        <v>0</v>
      </c>
      <c r="AB89" s="7">
        <f t="shared" si="45"/>
        <v>0</v>
      </c>
      <c r="AC89" s="7">
        <f>+'2015Proj'!AC89*'Tuition Calculations'!BY82*(1+'Select Headcount Changes'!U88)</f>
        <v>0</v>
      </c>
      <c r="AD89" s="7">
        <f>+'2015Proj'!AD89*'Tuition Calculations'!CE82*(1+'Select Headcount Changes'!U88)</f>
        <v>0</v>
      </c>
      <c r="AE89" s="7">
        <f>+'2015Proj'!AE89*'Tuition Calculations'!CK82*(1+'Select Headcount Changes'!U88)</f>
        <v>0</v>
      </c>
      <c r="AF89" s="7">
        <f t="shared" si="46"/>
        <v>0</v>
      </c>
      <c r="AG89" s="7">
        <f t="shared" si="47"/>
        <v>0</v>
      </c>
      <c r="AH89" s="7">
        <f t="shared" si="48"/>
        <v>0</v>
      </c>
      <c r="AJ89" s="5">
        <v>0</v>
      </c>
      <c r="AK89" s="5">
        <v>1</v>
      </c>
      <c r="AL89" s="5">
        <v>0</v>
      </c>
      <c r="AM89" s="5">
        <f t="shared" si="18"/>
        <v>0</v>
      </c>
      <c r="AN89" s="5">
        <f t="shared" si="19"/>
        <v>0</v>
      </c>
      <c r="AO89" s="5">
        <f t="shared" si="20"/>
        <v>0</v>
      </c>
      <c r="AP89" s="5">
        <f t="shared" si="21"/>
        <v>0</v>
      </c>
    </row>
    <row r="90" spans="1:42" ht="18" customHeight="1" x14ac:dyDescent="0.25">
      <c r="A90" s="2" t="s">
        <v>13</v>
      </c>
      <c r="B90" s="2" t="s">
        <v>107</v>
      </c>
      <c r="C90" s="2" t="s">
        <v>22</v>
      </c>
      <c r="D90" s="2" t="s">
        <v>43</v>
      </c>
      <c r="E90" s="2" t="s">
        <v>108</v>
      </c>
      <c r="F90" s="2" t="s">
        <v>32</v>
      </c>
      <c r="G90" s="2" t="s">
        <v>109</v>
      </c>
      <c r="H90" s="2" t="s">
        <v>13</v>
      </c>
      <c r="I90" s="2" t="s">
        <v>14</v>
      </c>
      <c r="J90" s="7">
        <f>+'2015Proj'!J90*'Tuition Calculations'!BG83*(1+'Select Headcount Changes'!U89)</f>
        <v>877086.28061064496</v>
      </c>
      <c r="K90" s="7">
        <f>+'2015Proj'!K90*'Tuition Calculations'!BM83*(1+'Select Headcount Changes'!U89)</f>
        <v>877086.28061064496</v>
      </c>
      <c r="L90" s="7">
        <f t="shared" si="41"/>
        <v>35083.4512244258</v>
      </c>
      <c r="M90" s="7">
        <f>+'2015Proj'!M90*'Tuition Calculations'!BG83*(1+'Select Headcount Changes'!U89)</f>
        <v>0</v>
      </c>
      <c r="N90" s="7">
        <f>+'2015Proj'!N90*'Tuition Calculations'!BM83*(1+'Select Headcount Changes'!U89)</f>
        <v>0</v>
      </c>
      <c r="O90" s="7">
        <f>+'2015Proj'!O90*'Tuition Calculations'!BS83*(1+'Select Headcount Changes'!U89)</f>
        <v>0</v>
      </c>
      <c r="P90" s="7">
        <f t="shared" si="42"/>
        <v>0</v>
      </c>
      <c r="Q90" s="7">
        <f t="shared" si="43"/>
        <v>42100.141469310962</v>
      </c>
      <c r="R90" s="7">
        <f t="shared" si="44"/>
        <v>799902.68791690818</v>
      </c>
      <c r="T90" s="5">
        <v>0</v>
      </c>
      <c r="U90" s="5">
        <v>1</v>
      </c>
      <c r="V90" s="5">
        <v>0</v>
      </c>
      <c r="W90" s="5">
        <f t="shared" si="17"/>
        <v>0</v>
      </c>
      <c r="X90" s="5">
        <f t="shared" si="17"/>
        <v>799902.68791690818</v>
      </c>
      <c r="Y90" s="5">
        <f t="shared" si="17"/>
        <v>0</v>
      </c>
      <c r="Z90" s="7">
        <f>+'2015Proj'!Z90*'Tuition Calculations'!BY83*(1+'Select Headcount Changes'!U89)</f>
        <v>27137.608765486628</v>
      </c>
      <c r="AA90" s="7">
        <f>+'2015Proj'!AA90*'Tuition Calculations'!CE83*(1+'Select Headcount Changes'!U89)</f>
        <v>27137.608765486628</v>
      </c>
      <c r="AB90" s="7">
        <f t="shared" si="45"/>
        <v>1085.5043506194652</v>
      </c>
      <c r="AC90" s="7">
        <f>+'2015Proj'!AC90*'Tuition Calculations'!BY83*(1+'Select Headcount Changes'!U89)</f>
        <v>0</v>
      </c>
      <c r="AD90" s="7">
        <f>+'2015Proj'!AD90*'Tuition Calculations'!CE83*(1+'Select Headcount Changes'!U89)</f>
        <v>0</v>
      </c>
      <c r="AE90" s="7">
        <f>+'2015Proj'!AE90*'Tuition Calculations'!CK83*(1+'Select Headcount Changes'!U89)</f>
        <v>0</v>
      </c>
      <c r="AF90" s="7">
        <f t="shared" si="46"/>
        <v>0</v>
      </c>
      <c r="AG90" s="7">
        <f t="shared" si="47"/>
        <v>1302.6052207433584</v>
      </c>
      <c r="AH90" s="7">
        <f t="shared" si="48"/>
        <v>24749.499194123808</v>
      </c>
      <c r="AJ90" s="5">
        <v>0</v>
      </c>
      <c r="AK90" s="5">
        <v>1</v>
      </c>
      <c r="AL90" s="5">
        <v>0</v>
      </c>
      <c r="AM90" s="5">
        <f t="shared" si="18"/>
        <v>0</v>
      </c>
      <c r="AN90" s="5">
        <f t="shared" si="19"/>
        <v>24749.499194123808</v>
      </c>
      <c r="AO90" s="5">
        <f t="shared" si="20"/>
        <v>0</v>
      </c>
      <c r="AP90" s="5">
        <f t="shared" si="21"/>
        <v>24749.499194123808</v>
      </c>
    </row>
    <row r="91" spans="1:42" ht="18" customHeight="1" x14ac:dyDescent="0.25">
      <c r="A91" s="2" t="s">
        <v>13</v>
      </c>
      <c r="B91" s="2" t="s">
        <v>107</v>
      </c>
      <c r="C91" s="2" t="s">
        <v>22</v>
      </c>
      <c r="D91" s="2" t="s">
        <v>43</v>
      </c>
      <c r="E91" s="2" t="s">
        <v>108</v>
      </c>
      <c r="F91" s="2" t="s">
        <v>32</v>
      </c>
      <c r="G91" s="2" t="s">
        <v>109</v>
      </c>
      <c r="H91" s="2" t="s">
        <v>15</v>
      </c>
      <c r="I91" s="2" t="s">
        <v>16</v>
      </c>
      <c r="J91" s="7">
        <f>+'2015Proj'!J91*'Tuition Calculations'!BG84*(1+'Select Headcount Changes'!U90)</f>
        <v>9861.8370300000006</v>
      </c>
      <c r="K91" s="7">
        <f>+'2015Proj'!K91*'Tuition Calculations'!BM84*(1+'Select Headcount Changes'!U90)</f>
        <v>5552.5831719999996</v>
      </c>
      <c r="L91" s="7">
        <f t="shared" si="41"/>
        <v>222.10332688</v>
      </c>
      <c r="M91" s="7">
        <f>+'2015Proj'!M91*'Tuition Calculations'!BG84*(1+'Select Headcount Changes'!U90)</f>
        <v>0</v>
      </c>
      <c r="N91" s="7">
        <f>+'2015Proj'!N91*'Tuition Calculations'!BM84*(1+'Select Headcount Changes'!U90)</f>
        <v>0</v>
      </c>
      <c r="O91" s="7">
        <f>+'2015Proj'!O91*'Tuition Calculations'!BS84*(1+'Select Headcount Changes'!U90)</f>
        <v>0</v>
      </c>
      <c r="P91" s="7">
        <f t="shared" si="42"/>
        <v>0</v>
      </c>
      <c r="Q91" s="7">
        <f t="shared" si="43"/>
        <v>481.98668515600002</v>
      </c>
      <c r="R91" s="7">
        <f t="shared" si="44"/>
        <v>9157.7470179640004</v>
      </c>
      <c r="T91" s="5">
        <v>0</v>
      </c>
      <c r="U91" s="5">
        <v>1</v>
      </c>
      <c r="V91" s="5">
        <v>0</v>
      </c>
      <c r="W91" s="5">
        <f t="shared" si="17"/>
        <v>0</v>
      </c>
      <c r="X91" s="5">
        <f t="shared" si="17"/>
        <v>9157.7470179640004</v>
      </c>
      <c r="Y91" s="5">
        <f t="shared" si="17"/>
        <v>0</v>
      </c>
      <c r="Z91" s="7">
        <f>+'2015Proj'!Z91*'Tuition Calculations'!BY84*(1+'Select Headcount Changes'!U90)</f>
        <v>357.91145</v>
      </c>
      <c r="AA91" s="7">
        <f>+'2015Proj'!AA91*'Tuition Calculations'!CE84*(1+'Select Headcount Changes'!U90)</f>
        <v>171.797496</v>
      </c>
      <c r="AB91" s="7">
        <f t="shared" si="45"/>
        <v>6.8718998400000002</v>
      </c>
      <c r="AC91" s="7">
        <f>+'2015Proj'!AC91*'Tuition Calculations'!BY84*(1+'Select Headcount Changes'!U90)</f>
        <v>0</v>
      </c>
      <c r="AD91" s="7">
        <f>+'2015Proj'!AD91*'Tuition Calculations'!CE84*(1+'Select Headcount Changes'!U90)</f>
        <v>0</v>
      </c>
      <c r="AE91" s="7">
        <f>+'2015Proj'!AE91*'Tuition Calculations'!CK84*(1+'Select Headcount Changes'!U90)</f>
        <v>0</v>
      </c>
      <c r="AF91" s="7">
        <f t="shared" si="46"/>
        <v>0</v>
      </c>
      <c r="AG91" s="7">
        <f t="shared" si="47"/>
        <v>17.551977508</v>
      </c>
      <c r="AH91" s="7">
        <f t="shared" si="48"/>
        <v>333.48757265199998</v>
      </c>
      <c r="AJ91" s="5">
        <v>0</v>
      </c>
      <c r="AK91" s="5">
        <v>1</v>
      </c>
      <c r="AL91" s="5">
        <v>0</v>
      </c>
      <c r="AM91" s="5">
        <f t="shared" si="18"/>
        <v>0</v>
      </c>
      <c r="AN91" s="5">
        <f t="shared" si="19"/>
        <v>333.48757265199998</v>
      </c>
      <c r="AO91" s="5">
        <f t="shared" si="20"/>
        <v>0</v>
      </c>
      <c r="AP91" s="5">
        <f t="shared" si="21"/>
        <v>333.48757265199998</v>
      </c>
    </row>
    <row r="92" spans="1:42" ht="18" customHeight="1" x14ac:dyDescent="0.25">
      <c r="A92" s="2" t="s">
        <v>13</v>
      </c>
      <c r="B92" s="2" t="s">
        <v>107</v>
      </c>
      <c r="C92" s="2" t="s">
        <v>27</v>
      </c>
      <c r="D92" s="2" t="s">
        <v>27</v>
      </c>
      <c r="E92" s="2" t="s">
        <v>69</v>
      </c>
      <c r="F92" s="2" t="s">
        <v>28</v>
      </c>
      <c r="G92" s="2" t="s">
        <v>70</v>
      </c>
      <c r="H92" s="2" t="s">
        <v>13</v>
      </c>
      <c r="I92" s="2" t="s">
        <v>14</v>
      </c>
      <c r="J92" s="7">
        <f>+'2015Proj'!J92*'Tuition Calculations'!BG85*(1+'Select Headcount Changes'!U91)</f>
        <v>1369040.492954548</v>
      </c>
      <c r="K92" s="7">
        <f>+'2015Proj'!K92*'Tuition Calculations'!BM85*(1+'Select Headcount Changes'!U91)</f>
        <v>1369040.492954548</v>
      </c>
      <c r="L92" s="7">
        <f t="shared" si="41"/>
        <v>54761.619718181923</v>
      </c>
      <c r="M92" s="7">
        <f>+'2015Proj'!M92*'Tuition Calculations'!BG85*(1+'Select Headcount Changes'!U91)</f>
        <v>0</v>
      </c>
      <c r="N92" s="7">
        <f>+'2015Proj'!N92*'Tuition Calculations'!BM85*(1+'Select Headcount Changes'!U91)</f>
        <v>12892.342293177617</v>
      </c>
      <c r="O92" s="7">
        <f>+'2015Proj'!O92*'Tuition Calculations'!BS85*(1+'Select Headcount Changes'!U91)</f>
        <v>0</v>
      </c>
      <c r="P92" s="7">
        <f t="shared" si="42"/>
        <v>12892.342293177617</v>
      </c>
      <c r="Q92" s="7">
        <f t="shared" si="43"/>
        <v>65069.32654715942</v>
      </c>
      <c r="R92" s="7">
        <f t="shared" si="44"/>
        <v>1236317.204396029</v>
      </c>
      <c r="T92" s="5">
        <v>0</v>
      </c>
      <c r="U92" s="5">
        <v>1</v>
      </c>
      <c r="V92" s="5">
        <v>0</v>
      </c>
      <c r="W92" s="5">
        <f t="shared" si="17"/>
        <v>0</v>
      </c>
      <c r="X92" s="5">
        <f t="shared" si="17"/>
        <v>1236317.204396029</v>
      </c>
      <c r="Y92" s="5">
        <f t="shared" si="17"/>
        <v>0</v>
      </c>
      <c r="Z92" s="7">
        <f>+'2015Proj'!Z92*'Tuition Calculations'!BY85*(1+'Select Headcount Changes'!U91)</f>
        <v>42349.185479038824</v>
      </c>
      <c r="AA92" s="7">
        <f>+'2015Proj'!AA92*'Tuition Calculations'!CE85*(1+'Select Headcount Changes'!U91)</f>
        <v>42349.185479038824</v>
      </c>
      <c r="AB92" s="7">
        <f t="shared" si="45"/>
        <v>1693.9674191615529</v>
      </c>
      <c r="AC92" s="7">
        <f>+'2015Proj'!AC92*'Tuition Calculations'!BY85*(1+'Select Headcount Changes'!U91)</f>
        <v>0</v>
      </c>
      <c r="AD92" s="7">
        <f>+'2015Proj'!AD92*'Tuition Calculations'!CE85*(1+'Select Headcount Changes'!U91)</f>
        <v>398.80500386779971</v>
      </c>
      <c r="AE92" s="7">
        <f>+'2015Proj'!AE92*'Tuition Calculations'!CK85*(1+'Select Headcount Changes'!U91)</f>
        <v>0</v>
      </c>
      <c r="AF92" s="7">
        <f t="shared" si="46"/>
        <v>398.80500386779971</v>
      </c>
      <c r="AG92" s="7">
        <f t="shared" si="47"/>
        <v>2012.8206528004737</v>
      </c>
      <c r="AH92" s="7">
        <f t="shared" si="48"/>
        <v>38243.592403208997</v>
      </c>
      <c r="AJ92" s="5">
        <v>0</v>
      </c>
      <c r="AK92" s="5">
        <v>1</v>
      </c>
      <c r="AL92" s="5">
        <v>0</v>
      </c>
      <c r="AM92" s="5">
        <f t="shared" si="18"/>
        <v>0</v>
      </c>
      <c r="AN92" s="5">
        <f t="shared" si="19"/>
        <v>38243.592403208997</v>
      </c>
      <c r="AO92" s="5">
        <f t="shared" si="20"/>
        <v>0</v>
      </c>
      <c r="AP92" s="5">
        <f t="shared" si="21"/>
        <v>38243.592403208997</v>
      </c>
    </row>
    <row r="93" spans="1:42" ht="18" customHeight="1" x14ac:dyDescent="0.25">
      <c r="A93" s="2" t="s">
        <v>13</v>
      </c>
      <c r="B93" s="2" t="s">
        <v>107</v>
      </c>
      <c r="C93" s="2" t="s">
        <v>27</v>
      </c>
      <c r="D93" s="2" t="s">
        <v>27</v>
      </c>
      <c r="E93" s="2" t="s">
        <v>69</v>
      </c>
      <c r="F93" s="2" t="s">
        <v>28</v>
      </c>
      <c r="G93" s="2" t="s">
        <v>70</v>
      </c>
      <c r="H93" s="2" t="s">
        <v>15</v>
      </c>
      <c r="I93" s="2" t="s">
        <v>16</v>
      </c>
      <c r="J93" s="7">
        <f>+'2015Proj'!J93*'Tuition Calculations'!BG86*(1+'Select Headcount Changes'!U92)</f>
        <v>60211.718549999998</v>
      </c>
      <c r="K93" s="7">
        <f>+'2015Proj'!K93*'Tuition Calculations'!BM86*(1+'Select Headcount Changes'!U92)</f>
        <v>48275.096376000001</v>
      </c>
      <c r="L93" s="7">
        <f t="shared" si="41"/>
        <v>1931.0038550400002</v>
      </c>
      <c r="M93" s="7">
        <f>+'2015Proj'!M93*'Tuition Calculations'!BG86*(1+'Select Headcount Changes'!U92)</f>
        <v>0</v>
      </c>
      <c r="N93" s="7">
        <f>+'2015Proj'!N93*'Tuition Calculations'!BM86*(1+'Select Headcount Changes'!U92)</f>
        <v>0</v>
      </c>
      <c r="O93" s="7">
        <f>+'2015Proj'!O93*'Tuition Calculations'!BS86*(1+'Select Headcount Changes'!U92)</f>
        <v>0</v>
      </c>
      <c r="P93" s="7">
        <f t="shared" si="42"/>
        <v>0</v>
      </c>
      <c r="Q93" s="7">
        <f t="shared" si="43"/>
        <v>2914.0357347480003</v>
      </c>
      <c r="R93" s="7">
        <f t="shared" si="44"/>
        <v>55366.678960211997</v>
      </c>
      <c r="T93" s="5">
        <v>0</v>
      </c>
      <c r="U93" s="5">
        <v>1</v>
      </c>
      <c r="V93" s="5">
        <v>0</v>
      </c>
      <c r="W93" s="5">
        <f t="shared" si="17"/>
        <v>0</v>
      </c>
      <c r="X93" s="5">
        <f t="shared" si="17"/>
        <v>55366.678960211997</v>
      </c>
      <c r="Y93" s="5">
        <f t="shared" si="17"/>
        <v>0</v>
      </c>
      <c r="Z93" s="7">
        <f>+'2015Proj'!Z93*'Tuition Calculations'!BY86*(1+'Select Headcount Changes'!U92)</f>
        <v>2186.0130100000001</v>
      </c>
      <c r="AA93" s="7">
        <f>+'2015Proj'!AA93*'Tuition Calculations'!CE86*(1+'Select Headcount Changes'!U92)</f>
        <v>1493.3166960000001</v>
      </c>
      <c r="AB93" s="7">
        <f t="shared" si="45"/>
        <v>59.732667840000005</v>
      </c>
      <c r="AC93" s="7">
        <f>+'2015Proj'!AC93*'Tuition Calculations'!BY86*(1+'Select Headcount Changes'!U92)</f>
        <v>0</v>
      </c>
      <c r="AD93" s="7">
        <f>+'2015Proj'!AD93*'Tuition Calculations'!CE86*(1+'Select Headcount Changes'!U92)</f>
        <v>0</v>
      </c>
      <c r="AE93" s="7">
        <f>+'2015Proj'!AE93*'Tuition Calculations'!CK86*(1+'Select Headcount Changes'!U92)</f>
        <v>0</v>
      </c>
      <c r="AF93" s="7">
        <f t="shared" si="46"/>
        <v>0</v>
      </c>
      <c r="AG93" s="7">
        <f t="shared" si="47"/>
        <v>106.31401710800002</v>
      </c>
      <c r="AH93" s="7">
        <f t="shared" si="48"/>
        <v>2019.9663250520002</v>
      </c>
      <c r="AJ93" s="5">
        <v>0</v>
      </c>
      <c r="AK93" s="5">
        <v>1</v>
      </c>
      <c r="AL93" s="5">
        <v>0</v>
      </c>
      <c r="AM93" s="5">
        <f t="shared" si="18"/>
        <v>0</v>
      </c>
      <c r="AN93" s="5">
        <f t="shared" si="19"/>
        <v>2019.9663250520002</v>
      </c>
      <c r="AO93" s="5">
        <f t="shared" si="20"/>
        <v>0</v>
      </c>
      <c r="AP93" s="5">
        <f t="shared" si="21"/>
        <v>2019.9663250520002</v>
      </c>
    </row>
    <row r="94" spans="1:42" ht="18" customHeight="1" x14ac:dyDescent="0.25">
      <c r="A94" s="2" t="s">
        <v>13</v>
      </c>
      <c r="B94" s="2" t="s">
        <v>107</v>
      </c>
      <c r="C94" s="2" t="s">
        <v>27</v>
      </c>
      <c r="D94" s="2" t="s">
        <v>27</v>
      </c>
      <c r="E94" s="2" t="s">
        <v>69</v>
      </c>
      <c r="F94" s="2" t="s">
        <v>43</v>
      </c>
      <c r="G94" s="2" t="s">
        <v>71</v>
      </c>
      <c r="H94" s="2" t="s">
        <v>13</v>
      </c>
      <c r="I94" s="2" t="s">
        <v>14</v>
      </c>
      <c r="J94" s="7">
        <f>+'2015Proj'!J94*'Tuition Calculations'!BG87*(1+'Select Headcount Changes'!U93)</f>
        <v>1397717.9986077673</v>
      </c>
      <c r="K94" s="7">
        <f>+'2015Proj'!K94*'Tuition Calculations'!BM87*(1+'Select Headcount Changes'!U93)</f>
        <v>1397717.9986077673</v>
      </c>
      <c r="L94" s="7">
        <f t="shared" si="41"/>
        <v>55908.719944310695</v>
      </c>
      <c r="M94" s="7">
        <f>+'2015Proj'!M94*'Tuition Calculations'!BG87*(1+'Select Headcount Changes'!U93)</f>
        <v>0</v>
      </c>
      <c r="N94" s="7">
        <f>+'2015Proj'!N94*'Tuition Calculations'!BM87*(1+'Select Headcount Changes'!U93)</f>
        <v>38355.440360451736</v>
      </c>
      <c r="O94" s="7">
        <f>+'2015Proj'!O94*'Tuition Calculations'!BS87*(1+'Select Headcount Changes'!U93)</f>
        <v>0</v>
      </c>
      <c r="P94" s="7">
        <f t="shared" si="42"/>
        <v>38355.440360451736</v>
      </c>
      <c r="Q94" s="7">
        <f t="shared" si="43"/>
        <v>65172.691915150244</v>
      </c>
      <c r="R94" s="7">
        <f t="shared" si="44"/>
        <v>1238281.1463878546</v>
      </c>
      <c r="T94" s="5">
        <v>0</v>
      </c>
      <c r="U94" s="5">
        <v>1</v>
      </c>
      <c r="V94" s="5">
        <v>0</v>
      </c>
      <c r="W94" s="5">
        <f t="shared" si="17"/>
        <v>0</v>
      </c>
      <c r="X94" s="5">
        <f t="shared" si="17"/>
        <v>1238281.1463878546</v>
      </c>
      <c r="Y94" s="5">
        <f t="shared" si="17"/>
        <v>0</v>
      </c>
      <c r="Z94" s="7">
        <f>+'2015Proj'!Z94*'Tuition Calculations'!BY87*(1+'Select Headcount Changes'!U93)</f>
        <v>43141.643146612478</v>
      </c>
      <c r="AA94" s="7">
        <f>+'2015Proj'!AA94*'Tuition Calculations'!CE87*(1+'Select Headcount Changes'!U93)</f>
        <v>43141.643146612478</v>
      </c>
      <c r="AB94" s="7">
        <f t="shared" si="45"/>
        <v>1725.6657258644991</v>
      </c>
      <c r="AC94" s="7">
        <f>+'2015Proj'!AC94*'Tuition Calculations'!BY87*(1+'Select Headcount Changes'!U93)</f>
        <v>0</v>
      </c>
      <c r="AD94" s="7">
        <f>+'2015Proj'!AD94*'Tuition Calculations'!CE87*(1+'Select Headcount Changes'!U93)</f>
        <v>1185.9963376647725</v>
      </c>
      <c r="AE94" s="7">
        <f>+'2015Proj'!AE94*'Tuition Calculations'!CK87*(1+'Select Headcount Changes'!U93)</f>
        <v>0</v>
      </c>
      <c r="AF94" s="7">
        <f t="shared" si="46"/>
        <v>1185.9963376647725</v>
      </c>
      <c r="AG94" s="7">
        <f t="shared" si="47"/>
        <v>2011.4990541541604</v>
      </c>
      <c r="AH94" s="7">
        <f t="shared" si="48"/>
        <v>38218.482028929044</v>
      </c>
      <c r="AJ94" s="5">
        <v>0</v>
      </c>
      <c r="AK94" s="5">
        <v>1</v>
      </c>
      <c r="AL94" s="5">
        <v>0</v>
      </c>
      <c r="AM94" s="5">
        <f t="shared" si="18"/>
        <v>0</v>
      </c>
      <c r="AN94" s="5">
        <f t="shared" si="19"/>
        <v>38218.482028929044</v>
      </c>
      <c r="AO94" s="5">
        <f t="shared" si="20"/>
        <v>0</v>
      </c>
      <c r="AP94" s="5">
        <f t="shared" si="21"/>
        <v>38218.482028929044</v>
      </c>
    </row>
    <row r="95" spans="1:42" ht="18" customHeight="1" x14ac:dyDescent="0.25">
      <c r="A95" s="2" t="s">
        <v>13</v>
      </c>
      <c r="B95" s="2" t="s">
        <v>107</v>
      </c>
      <c r="C95" s="2" t="s">
        <v>27</v>
      </c>
      <c r="D95" s="2" t="s">
        <v>27</v>
      </c>
      <c r="E95" s="2" t="s">
        <v>69</v>
      </c>
      <c r="F95" s="2" t="s">
        <v>43</v>
      </c>
      <c r="G95" s="2" t="s">
        <v>71</v>
      </c>
      <c r="H95" s="2" t="s">
        <v>15</v>
      </c>
      <c r="I95" s="2" t="s">
        <v>16</v>
      </c>
      <c r="J95" s="7">
        <f>+'2015Proj'!J95*'Tuition Calculations'!BG88*(1+'Select Headcount Changes'!U94)</f>
        <v>120421.234568</v>
      </c>
      <c r="K95" s="7">
        <f>+'2015Proj'!K95*'Tuition Calculations'!BM88*(1+'Select Headcount Changes'!U94)</f>
        <v>95589.888800000001</v>
      </c>
      <c r="L95" s="7">
        <f t="shared" si="41"/>
        <v>3823.5955520000002</v>
      </c>
      <c r="M95" s="7">
        <f>+'2015Proj'!M95*'Tuition Calculations'!BG88*(1+'Select Headcount Changes'!U94)</f>
        <v>0</v>
      </c>
      <c r="N95" s="7">
        <f>+'2015Proj'!N95*'Tuition Calculations'!BM88*(1+'Select Headcount Changes'!U94)</f>
        <v>0</v>
      </c>
      <c r="O95" s="7">
        <f>+'2015Proj'!O95*'Tuition Calculations'!BS88*(1+'Select Headcount Changes'!U94)</f>
        <v>0</v>
      </c>
      <c r="P95" s="7">
        <f t="shared" si="42"/>
        <v>0</v>
      </c>
      <c r="Q95" s="7">
        <f t="shared" si="43"/>
        <v>5829.8819508000006</v>
      </c>
      <c r="R95" s="7">
        <f t="shared" si="44"/>
        <v>110767.7570652</v>
      </c>
      <c r="T95" s="5">
        <v>0</v>
      </c>
      <c r="U95" s="5">
        <v>1</v>
      </c>
      <c r="V95" s="5">
        <v>0</v>
      </c>
      <c r="W95" s="5">
        <f t="shared" si="17"/>
        <v>0</v>
      </c>
      <c r="X95" s="5">
        <f t="shared" si="17"/>
        <v>110767.7570652</v>
      </c>
      <c r="Y95" s="5">
        <f t="shared" si="17"/>
        <v>0</v>
      </c>
      <c r="Z95" s="7">
        <f>+'2015Proj'!Z95*'Tuition Calculations'!BY88*(1+'Select Headcount Changes'!U94)</f>
        <v>4369.823488</v>
      </c>
      <c r="AA95" s="7">
        <f>+'2015Proj'!AA95*'Tuition Calculations'!CE88*(1+'Select Headcount Changes'!U94)</f>
        <v>2955.7979439999999</v>
      </c>
      <c r="AB95" s="7">
        <f t="shared" si="45"/>
        <v>118.23191776</v>
      </c>
      <c r="AC95" s="7">
        <f>+'2015Proj'!AC95*'Tuition Calculations'!BY88*(1+'Select Headcount Changes'!U94)</f>
        <v>0</v>
      </c>
      <c r="AD95" s="7">
        <f>+'2015Proj'!AD95*'Tuition Calculations'!CE88*(1+'Select Headcount Changes'!U94)</f>
        <v>0</v>
      </c>
      <c r="AE95" s="7">
        <f>+'2015Proj'!AE95*'Tuition Calculations'!CK88*(1+'Select Headcount Changes'!U94)</f>
        <v>0</v>
      </c>
      <c r="AF95" s="7">
        <f t="shared" si="46"/>
        <v>0</v>
      </c>
      <c r="AG95" s="7">
        <f t="shared" si="47"/>
        <v>212.57957851200001</v>
      </c>
      <c r="AH95" s="7">
        <f t="shared" si="48"/>
        <v>4039.0119917279999</v>
      </c>
      <c r="AJ95" s="5">
        <v>0</v>
      </c>
      <c r="AK95" s="5">
        <v>1</v>
      </c>
      <c r="AL95" s="5">
        <v>0</v>
      </c>
      <c r="AM95" s="5">
        <f t="shared" si="18"/>
        <v>0</v>
      </c>
      <c r="AN95" s="5">
        <f t="shared" si="19"/>
        <v>4039.0119917279999</v>
      </c>
      <c r="AO95" s="5">
        <f t="shared" si="20"/>
        <v>0</v>
      </c>
      <c r="AP95" s="5">
        <f t="shared" si="21"/>
        <v>4039.0119917279999</v>
      </c>
    </row>
    <row r="96" spans="1:42" ht="18" customHeight="1" x14ac:dyDescent="0.25">
      <c r="A96" s="2"/>
      <c r="B96" s="2"/>
      <c r="C96" s="2"/>
      <c r="D96" s="2"/>
      <c r="E96" s="2"/>
      <c r="F96" s="2"/>
      <c r="G96" s="2"/>
      <c r="H96" s="2"/>
      <c r="I96" s="2"/>
      <c r="T96" s="5"/>
      <c r="U96" s="5"/>
      <c r="V96" s="5"/>
      <c r="W96" s="5"/>
      <c r="X96" s="5"/>
      <c r="Y96" s="5"/>
      <c r="Z96" s="7"/>
      <c r="AA96" s="7"/>
      <c r="AB96" s="7"/>
      <c r="AC96" s="7"/>
      <c r="AD96" s="7"/>
      <c r="AE96" s="7"/>
      <c r="AF96" s="7"/>
      <c r="AG96" s="7"/>
      <c r="AH96" s="7"/>
      <c r="AJ96" s="5"/>
      <c r="AK96" s="5"/>
      <c r="AL96" s="5"/>
      <c r="AM96" s="5"/>
      <c r="AN96" s="5"/>
      <c r="AO96" s="5"/>
      <c r="AP96" s="5"/>
    </row>
    <row r="97" spans="1:42" ht="18" customHeight="1" x14ac:dyDescent="0.25">
      <c r="A97" s="2"/>
      <c r="B97" s="2"/>
      <c r="C97" s="2"/>
      <c r="D97" s="2"/>
      <c r="E97" s="2"/>
      <c r="F97" s="2"/>
      <c r="G97" s="38" t="s">
        <v>186</v>
      </c>
      <c r="H97" s="2"/>
      <c r="I97" s="38" t="s">
        <v>195</v>
      </c>
      <c r="J97" s="5">
        <f>+J78+J80</f>
        <v>44396230.851118959</v>
      </c>
      <c r="K97" s="5">
        <f t="shared" ref="K97:R98" si="49">+K78+K80</f>
        <v>44396230.851118959</v>
      </c>
      <c r="L97" s="5">
        <f t="shared" si="49"/>
        <v>1775849.2340447586</v>
      </c>
      <c r="M97" s="5">
        <f t="shared" si="49"/>
        <v>0</v>
      </c>
      <c r="N97" s="5">
        <f t="shared" si="49"/>
        <v>364711.00571778289</v>
      </c>
      <c r="O97" s="5">
        <f t="shared" si="49"/>
        <v>0</v>
      </c>
      <c r="P97" s="5">
        <f t="shared" si="49"/>
        <v>364711.00571778289</v>
      </c>
      <c r="Q97" s="5">
        <f t="shared" si="49"/>
        <v>2112783.5305678211</v>
      </c>
      <c r="R97" s="5">
        <f t="shared" si="49"/>
        <v>40142887.080788597</v>
      </c>
      <c r="S97" s="5"/>
      <c r="T97" s="5"/>
      <c r="U97" s="5"/>
      <c r="V97" s="5"/>
      <c r="W97" s="5"/>
      <c r="X97" s="5"/>
      <c r="Y97" s="5"/>
      <c r="Z97" s="5">
        <f>+Z78+Z80</f>
        <v>2324834.6280060313</v>
      </c>
      <c r="AA97" s="5">
        <f t="shared" ref="AA97:AH98" si="50">+AA78+AA80</f>
        <v>2324834.6280060313</v>
      </c>
      <c r="AB97" s="5">
        <f t="shared" si="50"/>
        <v>92993.385120241262</v>
      </c>
      <c r="AC97" s="5">
        <f t="shared" si="50"/>
        <v>0</v>
      </c>
      <c r="AD97" s="5">
        <f t="shared" si="50"/>
        <v>19078.182109297173</v>
      </c>
      <c r="AE97" s="5">
        <f t="shared" si="50"/>
        <v>0</v>
      </c>
      <c r="AF97" s="5">
        <f t="shared" si="50"/>
        <v>19078.182109297173</v>
      </c>
      <c r="AG97" s="5">
        <f t="shared" si="50"/>
        <v>110638.15303882466</v>
      </c>
      <c r="AH97" s="5">
        <f t="shared" si="50"/>
        <v>2102124.9077376686</v>
      </c>
      <c r="AJ97" s="5"/>
      <c r="AK97" s="5"/>
      <c r="AL97" s="5"/>
      <c r="AM97" s="5"/>
      <c r="AN97" s="5"/>
      <c r="AO97" s="5"/>
      <c r="AP97" s="11"/>
    </row>
    <row r="98" spans="1:42" ht="18" customHeight="1" x14ac:dyDescent="0.25">
      <c r="A98" s="2"/>
      <c r="B98" s="2"/>
      <c r="C98" s="2"/>
      <c r="D98" s="2"/>
      <c r="E98" s="2"/>
      <c r="F98" s="2"/>
      <c r="G98" s="38" t="s">
        <v>186</v>
      </c>
      <c r="H98" s="2"/>
      <c r="I98" s="38" t="s">
        <v>196</v>
      </c>
      <c r="J98" s="5">
        <f>+J79+J81</f>
        <v>12685407.883439977</v>
      </c>
      <c r="K98" s="5">
        <f t="shared" si="49"/>
        <v>4400922.3379534716</v>
      </c>
      <c r="L98" s="5">
        <f t="shared" si="49"/>
        <v>176036.89351813888</v>
      </c>
      <c r="M98" s="5">
        <f t="shared" si="49"/>
        <v>0</v>
      </c>
      <c r="N98" s="5">
        <f t="shared" si="49"/>
        <v>2044.1319486070563</v>
      </c>
      <c r="O98" s="5">
        <f t="shared" si="49"/>
        <v>0</v>
      </c>
      <c r="P98" s="5">
        <f t="shared" si="49"/>
        <v>2044.1319486070563</v>
      </c>
      <c r="Q98" s="5">
        <f t="shared" si="49"/>
        <v>625366.34289866162</v>
      </c>
      <c r="R98" s="5">
        <f t="shared" si="49"/>
        <v>11881960.51507457</v>
      </c>
      <c r="S98" s="5"/>
      <c r="T98" s="5"/>
      <c r="U98" s="5"/>
      <c r="V98" s="5"/>
      <c r="W98" s="5"/>
      <c r="X98" s="5"/>
      <c r="Y98" s="5"/>
      <c r="Z98" s="5">
        <f>+Z79+Z81</f>
        <v>591594.55497175944</v>
      </c>
      <c r="AA98" s="5">
        <f t="shared" si="50"/>
        <v>229100.71694080706</v>
      </c>
      <c r="AB98" s="5">
        <f t="shared" si="50"/>
        <v>9164.0286776322828</v>
      </c>
      <c r="AC98" s="5">
        <f t="shared" si="50"/>
        <v>0</v>
      </c>
      <c r="AD98" s="5">
        <f t="shared" si="50"/>
        <v>107.89637077454846</v>
      </c>
      <c r="AE98" s="5">
        <f t="shared" si="50"/>
        <v>0</v>
      </c>
      <c r="AF98" s="5">
        <f t="shared" si="50"/>
        <v>107.89637077454846</v>
      </c>
      <c r="AG98" s="5">
        <f t="shared" si="50"/>
        <v>29116.131496167629</v>
      </c>
      <c r="AH98" s="5">
        <f t="shared" si="50"/>
        <v>553206.49842718488</v>
      </c>
      <c r="AJ98" s="5"/>
      <c r="AK98" s="5"/>
      <c r="AL98" s="5"/>
      <c r="AM98" s="5"/>
      <c r="AN98" s="5"/>
      <c r="AO98" s="5"/>
      <c r="AP98" s="11"/>
    </row>
    <row r="99" spans="1:42" ht="18" customHeight="1" x14ac:dyDescent="0.25">
      <c r="A99" s="2"/>
      <c r="B99" s="2"/>
      <c r="C99" s="2"/>
      <c r="D99" s="2"/>
      <c r="E99" s="2"/>
      <c r="F99" s="2"/>
      <c r="G99" s="38" t="s">
        <v>197</v>
      </c>
      <c r="H99" s="2"/>
      <c r="I99" s="38" t="s">
        <v>195</v>
      </c>
      <c r="J99" s="5">
        <f>+J82+J84+J86+J88+J90+J92+J94</f>
        <v>5891183.7892887257</v>
      </c>
      <c r="K99" s="5">
        <f t="shared" ref="K99:R100" si="51">+K82+K84+K86+K88+K90+K92+K94</f>
        <v>5891183.7892887257</v>
      </c>
      <c r="L99" s="5">
        <f t="shared" si="51"/>
        <v>235647.35157154905</v>
      </c>
      <c r="M99" s="5">
        <f t="shared" si="51"/>
        <v>0</v>
      </c>
      <c r="N99" s="5">
        <f t="shared" si="51"/>
        <v>104981.48698458233</v>
      </c>
      <c r="O99" s="5">
        <f t="shared" si="51"/>
        <v>0</v>
      </c>
      <c r="P99" s="5">
        <f t="shared" si="51"/>
        <v>104981.48698458233</v>
      </c>
      <c r="Q99" s="5">
        <f t="shared" si="51"/>
        <v>277527.74753662973</v>
      </c>
      <c r="R99" s="5">
        <f t="shared" si="51"/>
        <v>5273027.2031959649</v>
      </c>
      <c r="S99" s="5"/>
      <c r="T99" s="5"/>
      <c r="U99" s="5"/>
      <c r="V99" s="5"/>
      <c r="W99" s="5"/>
      <c r="X99" s="5"/>
      <c r="Y99" s="5"/>
      <c r="Z99" s="5">
        <f>+Z82+Z84+Z86+Z88+Z90+Z92+Z94</f>
        <v>182121.89916345553</v>
      </c>
      <c r="AA99" s="5">
        <f t="shared" ref="AA99:AH100" si="52">+AA82+AA84+AA86+AA88+AA90+AA92+AA94</f>
        <v>182121.89916345553</v>
      </c>
      <c r="AB99" s="5">
        <f t="shared" si="52"/>
        <v>7284.8759665382204</v>
      </c>
      <c r="AC99" s="5">
        <f t="shared" si="52"/>
        <v>0</v>
      </c>
      <c r="AD99" s="5">
        <f t="shared" si="52"/>
        <v>2522.3440148543914</v>
      </c>
      <c r="AE99" s="5">
        <f t="shared" si="52"/>
        <v>0</v>
      </c>
      <c r="AF99" s="5">
        <f t="shared" si="52"/>
        <v>2522.3440148543914</v>
      </c>
      <c r="AG99" s="5">
        <f t="shared" si="52"/>
        <v>8615.7339591031468</v>
      </c>
      <c r="AH99" s="5">
        <f t="shared" si="52"/>
        <v>163698.94522295977</v>
      </c>
      <c r="AJ99" s="5"/>
      <c r="AK99" s="5"/>
      <c r="AL99" s="5"/>
      <c r="AM99" s="5"/>
      <c r="AN99" s="5"/>
      <c r="AO99" s="5"/>
      <c r="AP99" s="11"/>
    </row>
    <row r="100" spans="1:42" ht="18" customHeight="1" x14ac:dyDescent="0.25">
      <c r="A100" s="2"/>
      <c r="B100" s="2"/>
      <c r="C100" s="2"/>
      <c r="D100" s="2"/>
      <c r="E100" s="2"/>
      <c r="F100" s="2"/>
      <c r="G100" s="38" t="s">
        <v>197</v>
      </c>
      <c r="H100" s="2"/>
      <c r="I100" s="38" t="s">
        <v>196</v>
      </c>
      <c r="J100" s="5">
        <f>+J83+J85+J87+J89+J91+J93+J95</f>
        <v>550146.32125894853</v>
      </c>
      <c r="K100" s="5">
        <f t="shared" si="51"/>
        <v>351378.92075227358</v>
      </c>
      <c r="L100" s="5">
        <f t="shared" si="51"/>
        <v>14055.156830090944</v>
      </c>
      <c r="M100" s="5">
        <f t="shared" si="51"/>
        <v>0</v>
      </c>
      <c r="N100" s="5">
        <f t="shared" si="51"/>
        <v>18168.818244260034</v>
      </c>
      <c r="O100" s="5">
        <f t="shared" si="51"/>
        <v>14226.144039129782</v>
      </c>
      <c r="P100" s="5">
        <f t="shared" si="51"/>
        <v>32394.962283389817</v>
      </c>
      <c r="Q100" s="5">
        <f t="shared" si="51"/>
        <v>25184.810107273392</v>
      </c>
      <c r="R100" s="5">
        <f t="shared" si="51"/>
        <v>478511.3920381944</v>
      </c>
      <c r="S100" s="5"/>
      <c r="T100" s="5"/>
      <c r="U100" s="5"/>
      <c r="V100" s="5"/>
      <c r="W100" s="5"/>
      <c r="X100" s="5"/>
      <c r="Y100" s="5"/>
      <c r="Z100" s="5">
        <f>+Z83+Z85+Z87+Z89+Z91+Z93+Z95</f>
        <v>19959.406349479585</v>
      </c>
      <c r="AA100" s="5">
        <f t="shared" si="52"/>
        <v>10865.860029579802</v>
      </c>
      <c r="AB100" s="5">
        <f t="shared" si="52"/>
        <v>434.63440118319215</v>
      </c>
      <c r="AC100" s="5">
        <f t="shared" si="52"/>
        <v>0</v>
      </c>
      <c r="AD100" s="5">
        <f t="shared" si="52"/>
        <v>0</v>
      </c>
      <c r="AE100" s="5">
        <f t="shared" si="52"/>
        <v>613.38698973910221</v>
      </c>
      <c r="AF100" s="5">
        <f t="shared" si="52"/>
        <v>613.38698973910221</v>
      </c>
      <c r="AG100" s="5">
        <f t="shared" si="52"/>
        <v>945.56924792786481</v>
      </c>
      <c r="AH100" s="5">
        <f t="shared" si="52"/>
        <v>17965.815710629431</v>
      </c>
      <c r="AJ100" s="5"/>
      <c r="AK100" s="5"/>
      <c r="AL100" s="5"/>
      <c r="AM100" s="5"/>
      <c r="AN100" s="5"/>
      <c r="AO100" s="5"/>
      <c r="AP100" s="11"/>
    </row>
    <row r="101" spans="1:42" ht="18" customHeight="1" x14ac:dyDescent="0.25">
      <c r="A101" s="2"/>
      <c r="B101" s="2"/>
      <c r="C101" s="2"/>
      <c r="D101" s="2"/>
      <c r="E101" s="2"/>
      <c r="F101" s="2"/>
      <c r="G101" s="38" t="s">
        <v>187</v>
      </c>
      <c r="H101" s="2"/>
      <c r="I101" s="2"/>
      <c r="J101" s="5">
        <f>SUM(J97:J100)</f>
        <v>63522968.845106617</v>
      </c>
      <c r="K101" s="5">
        <f t="shared" ref="K101:R101" si="53">SUM(K97:K100)</f>
        <v>55039715.899113432</v>
      </c>
      <c r="L101" s="5">
        <f t="shared" si="53"/>
        <v>2201588.6359645375</v>
      </c>
      <c r="M101" s="5">
        <f t="shared" si="53"/>
        <v>0</v>
      </c>
      <c r="N101" s="5">
        <f t="shared" si="53"/>
        <v>489905.44289523229</v>
      </c>
      <c r="O101" s="5">
        <f t="shared" si="53"/>
        <v>14226.144039129782</v>
      </c>
      <c r="P101" s="5">
        <f t="shared" si="53"/>
        <v>504131.58693436207</v>
      </c>
      <c r="Q101" s="5">
        <f t="shared" si="53"/>
        <v>3040862.4311103863</v>
      </c>
      <c r="R101" s="5">
        <f t="shared" si="53"/>
        <v>57776386.191097327</v>
      </c>
      <c r="S101" s="5"/>
      <c r="T101" s="5"/>
      <c r="U101" s="5"/>
      <c r="V101" s="5"/>
      <c r="W101" s="5"/>
      <c r="X101" s="5"/>
      <c r="Y101" s="5"/>
      <c r="Z101" s="5">
        <f>SUM(Z97:Z100)</f>
        <v>3118510.4884907263</v>
      </c>
      <c r="AA101" s="5">
        <f t="shared" ref="AA101:AH101" si="54">SUM(AA97:AA100)</f>
        <v>2746923.1041398738</v>
      </c>
      <c r="AB101" s="5">
        <f t="shared" si="54"/>
        <v>109876.92416559496</v>
      </c>
      <c r="AC101" s="5">
        <f t="shared" si="54"/>
        <v>0</v>
      </c>
      <c r="AD101" s="5">
        <f t="shared" si="54"/>
        <v>21708.422494926115</v>
      </c>
      <c r="AE101" s="5">
        <f t="shared" si="54"/>
        <v>613.38698973910221</v>
      </c>
      <c r="AF101" s="5">
        <f t="shared" si="54"/>
        <v>22321.809484665217</v>
      </c>
      <c r="AG101" s="5">
        <f t="shared" si="54"/>
        <v>149315.58774202332</v>
      </c>
      <c r="AH101" s="5">
        <f t="shared" si="54"/>
        <v>2836996.1670984426</v>
      </c>
      <c r="AJ101" s="5"/>
      <c r="AK101" s="5"/>
      <c r="AL101" s="5"/>
      <c r="AM101" s="5"/>
      <c r="AN101" s="5"/>
      <c r="AO101" s="5"/>
      <c r="AP101" s="11"/>
    </row>
    <row r="102" spans="1:42" ht="18" customHeight="1" x14ac:dyDescent="0.25">
      <c r="A102" s="2"/>
      <c r="B102" s="2"/>
      <c r="C102" s="2"/>
      <c r="D102" s="2"/>
      <c r="E102" s="2"/>
      <c r="F102" s="2"/>
      <c r="G102" s="2"/>
      <c r="H102" s="2"/>
      <c r="I102" s="2"/>
      <c r="T102" s="5"/>
      <c r="U102" s="5"/>
      <c r="V102" s="5"/>
      <c r="W102" s="5"/>
      <c r="X102" s="5"/>
      <c r="Y102" s="5"/>
      <c r="Z102" s="7"/>
      <c r="AA102" s="7"/>
      <c r="AB102" s="7"/>
      <c r="AC102" s="7"/>
      <c r="AD102" s="7"/>
      <c r="AE102" s="7"/>
      <c r="AF102" s="7"/>
      <c r="AG102" s="7"/>
      <c r="AH102" s="7"/>
      <c r="AJ102" s="5"/>
      <c r="AK102" s="5"/>
      <c r="AL102" s="5"/>
      <c r="AM102" s="5"/>
      <c r="AN102" s="5"/>
      <c r="AO102" s="5"/>
      <c r="AP102" s="5"/>
    </row>
    <row r="103" spans="1:42" ht="18" customHeight="1" x14ac:dyDescent="0.25">
      <c r="A103" s="2" t="s">
        <v>15</v>
      </c>
      <c r="B103" s="2" t="s">
        <v>110</v>
      </c>
      <c r="C103" s="2" t="s">
        <v>11</v>
      </c>
      <c r="D103" s="2" t="s">
        <v>11</v>
      </c>
      <c r="E103" s="2" t="s">
        <v>12</v>
      </c>
      <c r="F103" s="2" t="s">
        <v>11</v>
      </c>
      <c r="G103" s="2" t="s">
        <v>12</v>
      </c>
      <c r="H103" s="2" t="s">
        <v>13</v>
      </c>
      <c r="I103" s="2" t="s">
        <v>14</v>
      </c>
      <c r="J103" s="7">
        <f>+'2015Proj'!J103*'Tuition Calculations'!BG89*(1+'Select Headcount Changes'!U96)</f>
        <v>39077375.040867001</v>
      </c>
      <c r="K103" s="7">
        <f>+'2015Proj'!K103*'Tuition Calculations'!BM89*(1+'Select Headcount Changes'!U96)</f>
        <v>39077375.040867001</v>
      </c>
      <c r="L103" s="7">
        <f t="shared" si="36"/>
        <v>1563095.00163468</v>
      </c>
      <c r="M103" s="7">
        <f>+'2015Proj'!M103*'Tuition Calculations'!BG89*(1+'Select Headcount Changes'!U96)</f>
        <v>0</v>
      </c>
      <c r="N103" s="7">
        <f>+'2015Proj'!N103*'Tuition Calculations'!BM89*(1+'Select Headcount Changes'!U96)</f>
        <v>829468.61214005132</v>
      </c>
      <c r="O103" s="7">
        <f>+'2015Proj'!O103*'Tuition Calculations'!BS89*(1+'Select Headcount Changes'!U96)</f>
        <v>0</v>
      </c>
      <c r="P103" s="7">
        <f t="shared" si="23"/>
        <v>829468.61214005132</v>
      </c>
      <c r="Q103" s="7">
        <f t="shared" si="24"/>
        <v>1834240.5713546136</v>
      </c>
      <c r="R103" s="7">
        <f t="shared" si="25"/>
        <v>34850570.855737656</v>
      </c>
      <c r="T103" s="5">
        <v>0</v>
      </c>
      <c r="U103" s="5">
        <v>0</v>
      </c>
      <c r="V103" s="5">
        <v>1</v>
      </c>
      <c r="W103" s="5">
        <f t="shared" si="17"/>
        <v>0</v>
      </c>
      <c r="X103" s="5">
        <f t="shared" si="17"/>
        <v>0</v>
      </c>
      <c r="Y103" s="5">
        <f t="shared" si="17"/>
        <v>34850570.855737656</v>
      </c>
      <c r="Z103" s="7">
        <f>+'2015Proj'!Z103*'Tuition Calculations'!BY89*(1+'Select Headcount Changes'!U96)</f>
        <v>2043518.1991989752</v>
      </c>
      <c r="AA103" s="7">
        <f>+'2015Proj'!AA103*'Tuition Calculations'!CE89*(1+'Select Headcount Changes'!U96)</f>
        <v>2043518.1991989752</v>
      </c>
      <c r="AB103" s="7">
        <f t="shared" si="37"/>
        <v>81740.727967959014</v>
      </c>
      <c r="AC103" s="7">
        <f>+'2015Proj'!AC103*'Tuition Calculations'!BY89*(1+'Select Headcount Changes'!U96)</f>
        <v>0</v>
      </c>
      <c r="AD103" s="7">
        <f>+'2015Proj'!AD103*'Tuition Calculations'!CE89*(1+'Select Headcount Changes'!U96)</f>
        <v>43493.128139185552</v>
      </c>
      <c r="AE103" s="7">
        <f>+'2015Proj'!AE103*'Tuition Calculations'!CK89*(1+'Select Headcount Changes'!U96)</f>
        <v>0</v>
      </c>
      <c r="AF103" s="7">
        <f t="shared" si="38"/>
        <v>43493.128139185552</v>
      </c>
      <c r="AG103" s="7">
        <f t="shared" si="39"/>
        <v>95914.217154591548</v>
      </c>
      <c r="AH103" s="7">
        <f t="shared" si="40"/>
        <v>1822370.1259372393</v>
      </c>
      <c r="AJ103" s="5">
        <v>0</v>
      </c>
      <c r="AK103" s="5">
        <v>0</v>
      </c>
      <c r="AL103" s="5">
        <v>1</v>
      </c>
      <c r="AM103" s="5">
        <f t="shared" si="18"/>
        <v>0</v>
      </c>
      <c r="AN103" s="5">
        <f t="shared" si="19"/>
        <v>0</v>
      </c>
      <c r="AO103" s="5">
        <f t="shared" si="20"/>
        <v>1822370.1259372393</v>
      </c>
      <c r="AP103" s="5">
        <f t="shared" si="21"/>
        <v>1822370.1259372393</v>
      </c>
    </row>
    <row r="104" spans="1:42" ht="18" customHeight="1" x14ac:dyDescent="0.25">
      <c r="A104" s="2" t="s">
        <v>15</v>
      </c>
      <c r="B104" s="2" t="s">
        <v>110</v>
      </c>
      <c r="C104" s="2" t="s">
        <v>11</v>
      </c>
      <c r="D104" s="2" t="s">
        <v>11</v>
      </c>
      <c r="E104" s="2" t="s">
        <v>12</v>
      </c>
      <c r="F104" s="2" t="s">
        <v>11</v>
      </c>
      <c r="G104" s="2" t="s">
        <v>12</v>
      </c>
      <c r="H104" s="2" t="s">
        <v>15</v>
      </c>
      <c r="I104" s="2" t="s">
        <v>16</v>
      </c>
      <c r="J104" s="7">
        <f>+'2015Proj'!J104*'Tuition Calculations'!BG90*(1+'Select Headcount Changes'!U97)</f>
        <v>6552031.7550427401</v>
      </c>
      <c r="K104" s="7">
        <f>+'2015Proj'!K104*'Tuition Calculations'!BM90*(1+'Select Headcount Changes'!U97)</f>
        <v>2273083.4578230358</v>
      </c>
      <c r="L104" s="7">
        <f t="shared" si="36"/>
        <v>90923.338312921434</v>
      </c>
      <c r="M104" s="7">
        <f>+'2015Proj'!M104*'Tuition Calculations'!BG90*(1+'Select Headcount Changes'!U97)</f>
        <v>0</v>
      </c>
      <c r="N104" s="7">
        <f>+'2015Proj'!N104*'Tuition Calculations'!BM90*(1+'Select Headcount Changes'!U97)</f>
        <v>13338.319410271819</v>
      </c>
      <c r="O104" s="7">
        <f>+'2015Proj'!O104*'Tuition Calculations'!BS90*(1+'Select Headcount Changes'!U97)</f>
        <v>34771.539253793431</v>
      </c>
      <c r="P104" s="7">
        <f t="shared" si="23"/>
        <v>48109.85866406525</v>
      </c>
      <c r="Q104" s="7">
        <f t="shared" si="24"/>
        <v>320649.92790328769</v>
      </c>
      <c r="R104" s="7">
        <f t="shared" si="25"/>
        <v>6092348.6301624654</v>
      </c>
      <c r="T104" s="5">
        <v>0</v>
      </c>
      <c r="U104" s="5">
        <v>0</v>
      </c>
      <c r="V104" s="5">
        <v>1</v>
      </c>
      <c r="W104" s="5">
        <f t="shared" si="17"/>
        <v>0</v>
      </c>
      <c r="X104" s="5">
        <f t="shared" si="17"/>
        <v>0</v>
      </c>
      <c r="Y104" s="5">
        <f t="shared" si="17"/>
        <v>6092348.6301624654</v>
      </c>
      <c r="Z104" s="7">
        <f>+'2015Proj'!Z104*'Tuition Calculations'!BY90*(1+'Select Headcount Changes'!U97)</f>
        <v>305104.27755195135</v>
      </c>
      <c r="AA104" s="7">
        <f>+'2015Proj'!AA104*'Tuition Calculations'!CE90*(1+'Select Headcount Changes'!U97)</f>
        <v>118156.16560962162</v>
      </c>
      <c r="AB104" s="7">
        <f t="shared" ref="AB104:AB120" si="55">0.04*AA104</f>
        <v>4726.2466243848648</v>
      </c>
      <c r="AC104" s="7">
        <f>+'2015Proj'!AC104*'Tuition Calculations'!BY90*(1+'Select Headcount Changes'!U97)</f>
        <v>0</v>
      </c>
      <c r="AD104" s="7">
        <f>+'2015Proj'!AD104*'Tuition Calculations'!CE90*(1+'Select Headcount Changes'!U97)</f>
        <v>701.46260224233424</v>
      </c>
      <c r="AE104" s="7">
        <f>+'2015Proj'!AE104*'Tuition Calculations'!CK90*(1+'Select Headcount Changes'!U97)</f>
        <v>1537.1372600974717</v>
      </c>
      <c r="AF104" s="7">
        <f t="shared" ref="AF104:AF120" si="56">SUM(AC104:AE104)</f>
        <v>2238.5998623398059</v>
      </c>
      <c r="AG104" s="7">
        <f t="shared" ref="AG104:AG120" si="57">0.05*(Z104-AB104-AF104)</f>
        <v>14906.971553261334</v>
      </c>
      <c r="AH104" s="7">
        <f t="shared" ref="AH104:AH120" si="58">+Z104-AB104-AF104-AG104</f>
        <v>283232.45951196534</v>
      </c>
      <c r="AJ104" s="5">
        <v>0</v>
      </c>
      <c r="AK104" s="5">
        <v>0</v>
      </c>
      <c r="AL104" s="5">
        <v>1</v>
      </c>
      <c r="AM104" s="5">
        <f t="shared" si="18"/>
        <v>0</v>
      </c>
      <c r="AN104" s="5">
        <f t="shared" si="19"/>
        <v>0</v>
      </c>
      <c r="AO104" s="5">
        <f t="shared" si="20"/>
        <v>283232.45951196534</v>
      </c>
      <c r="AP104" s="5">
        <f t="shared" si="21"/>
        <v>283232.45951196534</v>
      </c>
    </row>
    <row r="105" spans="1:42" ht="18" customHeight="1" x14ac:dyDescent="0.25">
      <c r="A105" s="2" t="s">
        <v>15</v>
      </c>
      <c r="B105" s="2" t="s">
        <v>110</v>
      </c>
      <c r="C105" s="2" t="s">
        <v>11</v>
      </c>
      <c r="D105" s="2" t="s">
        <v>11</v>
      </c>
      <c r="E105" s="2" t="s">
        <v>12</v>
      </c>
      <c r="F105" s="2" t="s">
        <v>17</v>
      </c>
      <c r="G105" s="2" t="s">
        <v>18</v>
      </c>
      <c r="H105" s="2" t="s">
        <v>13</v>
      </c>
      <c r="I105" s="2" t="s">
        <v>14</v>
      </c>
      <c r="J105" s="7">
        <f>+'2015Proj'!J105*'Tuition Calculations'!BG91*(1+'Select Headcount Changes'!U98)</f>
        <v>1019928.6908087351</v>
      </c>
      <c r="K105" s="7">
        <f>+'2015Proj'!K105*'Tuition Calculations'!BM91*(1+'Select Headcount Changes'!U98)</f>
        <v>1019928.6908087351</v>
      </c>
      <c r="L105" s="7">
        <f t="shared" si="36"/>
        <v>40797.147632349406</v>
      </c>
      <c r="M105" s="7">
        <f>+'2015Proj'!M105*'Tuition Calculations'!BG91*(1+'Select Headcount Changes'!U98)</f>
        <v>0</v>
      </c>
      <c r="N105" s="7">
        <f>+'2015Proj'!N105*'Tuition Calculations'!BM91*(1+'Select Headcount Changes'!U98)</f>
        <v>0</v>
      </c>
      <c r="O105" s="7">
        <f>+'2015Proj'!O105*'Tuition Calculations'!BS91*(1+'Select Headcount Changes'!U98)</f>
        <v>0</v>
      </c>
      <c r="P105" s="7">
        <f t="shared" si="23"/>
        <v>0</v>
      </c>
      <c r="Q105" s="7">
        <f t="shared" si="24"/>
        <v>48956.577158819287</v>
      </c>
      <c r="R105" s="7">
        <f t="shared" si="25"/>
        <v>930174.96601756639</v>
      </c>
      <c r="T105" s="5">
        <v>0</v>
      </c>
      <c r="U105" s="5">
        <v>0</v>
      </c>
      <c r="V105" s="5">
        <v>1</v>
      </c>
      <c r="W105" s="5">
        <f t="shared" si="17"/>
        <v>0</v>
      </c>
      <c r="X105" s="5">
        <f t="shared" si="17"/>
        <v>0</v>
      </c>
      <c r="Y105" s="5">
        <f t="shared" si="17"/>
        <v>930174.96601756639</v>
      </c>
      <c r="Z105" s="7">
        <f>+'2015Proj'!Z105*'Tuition Calculations'!BY91*(1+'Select Headcount Changes'!U98)</f>
        <v>53244.679973747472</v>
      </c>
      <c r="AA105" s="7">
        <f>+'2015Proj'!AA105*'Tuition Calculations'!CE91*(1+'Select Headcount Changes'!U98)</f>
        <v>53244.679973747472</v>
      </c>
      <c r="AB105" s="7">
        <f t="shared" si="55"/>
        <v>2129.787198949899</v>
      </c>
      <c r="AC105" s="7">
        <f>+'2015Proj'!AC105*'Tuition Calculations'!BY91*(1+'Select Headcount Changes'!U98)</f>
        <v>0</v>
      </c>
      <c r="AD105" s="7">
        <f>+'2015Proj'!AD105*'Tuition Calculations'!CE91*(1+'Select Headcount Changes'!U98)</f>
        <v>0</v>
      </c>
      <c r="AE105" s="7">
        <f>+'2015Proj'!AE105*'Tuition Calculations'!CK91*(1+'Select Headcount Changes'!U98)</f>
        <v>0</v>
      </c>
      <c r="AF105" s="7">
        <f t="shared" si="56"/>
        <v>0</v>
      </c>
      <c r="AG105" s="7">
        <f t="shared" si="57"/>
        <v>2555.7446387398791</v>
      </c>
      <c r="AH105" s="7">
        <f t="shared" si="58"/>
        <v>48559.148136057695</v>
      </c>
      <c r="AJ105" s="5">
        <v>0</v>
      </c>
      <c r="AK105" s="5">
        <v>0</v>
      </c>
      <c r="AL105" s="5">
        <v>1</v>
      </c>
      <c r="AM105" s="5">
        <f t="shared" si="18"/>
        <v>0</v>
      </c>
      <c r="AN105" s="5">
        <f t="shared" si="19"/>
        <v>0</v>
      </c>
      <c r="AO105" s="5">
        <f t="shared" si="20"/>
        <v>48559.148136057695</v>
      </c>
      <c r="AP105" s="5">
        <f t="shared" si="21"/>
        <v>48559.148136057695</v>
      </c>
    </row>
    <row r="106" spans="1:42" ht="18" customHeight="1" x14ac:dyDescent="0.25">
      <c r="A106" s="2" t="s">
        <v>15</v>
      </c>
      <c r="B106" s="2" t="s">
        <v>110</v>
      </c>
      <c r="C106" s="2" t="s">
        <v>11</v>
      </c>
      <c r="D106" s="2" t="s">
        <v>11</v>
      </c>
      <c r="E106" s="2" t="s">
        <v>12</v>
      </c>
      <c r="F106" s="2" t="s">
        <v>17</v>
      </c>
      <c r="G106" s="2" t="s">
        <v>18</v>
      </c>
      <c r="H106" s="2" t="s">
        <v>15</v>
      </c>
      <c r="I106" s="2" t="s">
        <v>16</v>
      </c>
      <c r="J106" s="7">
        <f>+'2015Proj'!J106*'Tuition Calculations'!BG92*(1+'Select Headcount Changes'!U99)</f>
        <v>288971.37280272768</v>
      </c>
      <c r="K106" s="7">
        <f>+'2015Proj'!K106*'Tuition Calculations'!BM92*(1+'Select Headcount Changes'!U99)</f>
        <v>100241.30626653873</v>
      </c>
      <c r="L106" s="7">
        <f t="shared" si="36"/>
        <v>4009.6522506615493</v>
      </c>
      <c r="M106" s="7">
        <f>+'2015Proj'!M106*'Tuition Calculations'!BG92*(1+'Select Headcount Changes'!U99)</f>
        <v>0</v>
      </c>
      <c r="N106" s="7">
        <f>+'2015Proj'!N106*'Tuition Calculations'!BM92*(1+'Select Headcount Changes'!U99)</f>
        <v>0</v>
      </c>
      <c r="O106" s="7">
        <f>+'2015Proj'!O106*'Tuition Calculations'!BS92*(1+'Select Headcount Changes'!U99)</f>
        <v>0</v>
      </c>
      <c r="P106" s="7">
        <f t="shared" si="23"/>
        <v>0</v>
      </c>
      <c r="Q106" s="7">
        <f t="shared" si="24"/>
        <v>14248.086027603305</v>
      </c>
      <c r="R106" s="7">
        <f t="shared" si="25"/>
        <v>270713.6345244628</v>
      </c>
      <c r="T106" s="5">
        <v>0</v>
      </c>
      <c r="U106" s="5">
        <v>0</v>
      </c>
      <c r="V106" s="5">
        <v>1</v>
      </c>
      <c r="W106" s="5">
        <f t="shared" si="17"/>
        <v>0</v>
      </c>
      <c r="X106" s="5">
        <f t="shared" si="17"/>
        <v>0</v>
      </c>
      <c r="Y106" s="5">
        <f t="shared" si="17"/>
        <v>270713.6345244628</v>
      </c>
      <c r="Z106" s="7">
        <f>+'2015Proj'!Z106*'Tuition Calculations'!BY92*(1+'Select Headcount Changes'!U99)</f>
        <v>13615.832175368723</v>
      </c>
      <c r="AA106" s="7">
        <f>+'2015Proj'!AA106*'Tuition Calculations'!CE92*(1+'Select Headcount Changes'!U99)</f>
        <v>5272.7296011228809</v>
      </c>
      <c r="AB106" s="7">
        <f t="shared" si="55"/>
        <v>210.90918404491524</v>
      </c>
      <c r="AC106" s="7">
        <f>+'2015Proj'!AC106*'Tuition Calculations'!BY92*(1+'Select Headcount Changes'!U99)</f>
        <v>0</v>
      </c>
      <c r="AD106" s="7">
        <f>+'2015Proj'!AD106*'Tuition Calculations'!CE92*(1+'Select Headcount Changes'!U99)</f>
        <v>0</v>
      </c>
      <c r="AE106" s="7">
        <f>+'2015Proj'!AE106*'Tuition Calculations'!CK92*(1+'Select Headcount Changes'!U99)</f>
        <v>0</v>
      </c>
      <c r="AF106" s="7">
        <f t="shared" si="56"/>
        <v>0</v>
      </c>
      <c r="AG106" s="7">
        <f t="shared" si="57"/>
        <v>670.24614956619052</v>
      </c>
      <c r="AH106" s="7">
        <f t="shared" si="58"/>
        <v>12734.676841757619</v>
      </c>
      <c r="AJ106" s="5">
        <v>0</v>
      </c>
      <c r="AK106" s="5">
        <v>0</v>
      </c>
      <c r="AL106" s="5">
        <v>1</v>
      </c>
      <c r="AM106" s="5">
        <f t="shared" si="18"/>
        <v>0</v>
      </c>
      <c r="AN106" s="5">
        <f t="shared" si="19"/>
        <v>0</v>
      </c>
      <c r="AO106" s="5">
        <f t="shared" si="20"/>
        <v>12734.676841757619</v>
      </c>
      <c r="AP106" s="5">
        <f t="shared" si="21"/>
        <v>12734.676841757619</v>
      </c>
    </row>
    <row r="107" spans="1:42" ht="18" customHeight="1" x14ac:dyDescent="0.25">
      <c r="A107" s="2" t="s">
        <v>15</v>
      </c>
      <c r="B107" s="2" t="s">
        <v>110</v>
      </c>
      <c r="C107" s="2" t="s">
        <v>17</v>
      </c>
      <c r="D107" s="2" t="s">
        <v>17</v>
      </c>
      <c r="E107" s="2" t="s">
        <v>20</v>
      </c>
      <c r="F107" s="2" t="s">
        <v>21</v>
      </c>
      <c r="G107" s="2" t="s">
        <v>20</v>
      </c>
      <c r="H107" s="2" t="s">
        <v>13</v>
      </c>
      <c r="I107" s="2" t="s">
        <v>14</v>
      </c>
      <c r="J107" s="7">
        <f>+'2015Proj'!J107*'Tuition Calculations'!BG93*(1+'Select Headcount Changes'!U100)</f>
        <v>2469066.1625397932</v>
      </c>
      <c r="K107" s="7">
        <f>+'2015Proj'!K107*'Tuition Calculations'!BM93*(1+'Select Headcount Changes'!U100)</f>
        <v>2469066.1625397932</v>
      </c>
      <c r="L107" s="7">
        <f t="shared" si="36"/>
        <v>98762.646501591735</v>
      </c>
      <c r="M107" s="7">
        <f>+'2015Proj'!M107*'Tuition Calculations'!BG93*(1+'Select Headcount Changes'!U100)</f>
        <v>0</v>
      </c>
      <c r="N107" s="7">
        <f>+'2015Proj'!N107*'Tuition Calculations'!BM93*(1+'Select Headcount Changes'!U100)</f>
        <v>13942.133048964357</v>
      </c>
      <c r="O107" s="7">
        <f>+'2015Proj'!O107*'Tuition Calculations'!BS93*(1+'Select Headcount Changes'!U100)</f>
        <v>0</v>
      </c>
      <c r="P107" s="7">
        <f t="shared" si="23"/>
        <v>13942.133048964357</v>
      </c>
      <c r="Q107" s="7">
        <f t="shared" si="24"/>
        <v>117818.06914946187</v>
      </c>
      <c r="R107" s="7">
        <f t="shared" si="25"/>
        <v>2238543.313839775</v>
      </c>
      <c r="T107" s="5">
        <v>0</v>
      </c>
      <c r="U107" s="5">
        <v>0</v>
      </c>
      <c r="V107" s="5">
        <v>1</v>
      </c>
      <c r="W107" s="5">
        <f t="shared" si="17"/>
        <v>0</v>
      </c>
      <c r="X107" s="5">
        <f t="shared" si="17"/>
        <v>0</v>
      </c>
      <c r="Y107" s="5">
        <f t="shared" si="17"/>
        <v>2238543.313839775</v>
      </c>
      <c r="Z107" s="7">
        <f>+'2015Proj'!Z107*'Tuition Calculations'!BY93*(1+'Select Headcount Changes'!U100)</f>
        <v>76325.660190722832</v>
      </c>
      <c r="AA107" s="7">
        <f>+'2015Proj'!AA107*'Tuition Calculations'!CE93*(1+'Select Headcount Changes'!U100)</f>
        <v>76325.660190722832</v>
      </c>
      <c r="AB107" s="7">
        <f t="shared" si="55"/>
        <v>3053.0264076289131</v>
      </c>
      <c r="AC107" s="7">
        <f>+'2015Proj'!AC107*'Tuition Calculations'!BY93*(1+'Select Headcount Changes'!U100)</f>
        <v>0</v>
      </c>
      <c r="AD107" s="7">
        <f>+'2015Proj'!AD107*'Tuition Calculations'!CE93*(1+'Select Headcount Changes'!U100)</f>
        <v>430.99536779389632</v>
      </c>
      <c r="AE107" s="7">
        <f>+'2015Proj'!AE107*'Tuition Calculations'!CK93*(1+'Select Headcount Changes'!U100)</f>
        <v>0</v>
      </c>
      <c r="AF107" s="7">
        <f t="shared" si="56"/>
        <v>430.99536779389632</v>
      </c>
      <c r="AG107" s="7">
        <f t="shared" si="57"/>
        <v>3642.0819207650015</v>
      </c>
      <c r="AH107" s="7">
        <f t="shared" si="58"/>
        <v>69199.55649453502</v>
      </c>
      <c r="AJ107" s="5">
        <v>0</v>
      </c>
      <c r="AK107" s="5">
        <v>0</v>
      </c>
      <c r="AL107" s="5">
        <v>1</v>
      </c>
      <c r="AM107" s="5">
        <f t="shared" si="18"/>
        <v>0</v>
      </c>
      <c r="AN107" s="5">
        <f t="shared" si="19"/>
        <v>0</v>
      </c>
      <c r="AO107" s="5">
        <f t="shared" si="20"/>
        <v>69199.55649453502</v>
      </c>
      <c r="AP107" s="5">
        <f t="shared" si="21"/>
        <v>69199.55649453502</v>
      </c>
    </row>
    <row r="108" spans="1:42" ht="18" customHeight="1" x14ac:dyDescent="0.25">
      <c r="A108" s="2" t="s">
        <v>15</v>
      </c>
      <c r="B108" s="2" t="s">
        <v>110</v>
      </c>
      <c r="C108" s="2" t="s">
        <v>17</v>
      </c>
      <c r="D108" s="2" t="s">
        <v>17</v>
      </c>
      <c r="E108" s="2" t="s">
        <v>20</v>
      </c>
      <c r="F108" s="2" t="s">
        <v>21</v>
      </c>
      <c r="G108" s="2" t="s">
        <v>20</v>
      </c>
      <c r="H108" s="2" t="s">
        <v>15</v>
      </c>
      <c r="I108" s="2" t="s">
        <v>16</v>
      </c>
      <c r="J108" s="7">
        <f>+'2015Proj'!J108*'Tuition Calculations'!BG94*(1+'Select Headcount Changes'!U101)</f>
        <v>138804.44350379999</v>
      </c>
      <c r="K108" s="7">
        <f>+'2015Proj'!K108*'Tuition Calculations'!BM94*(1+'Select Headcount Changes'!U101)</f>
        <v>77846.625769799997</v>
      </c>
      <c r="L108" s="7">
        <f t="shared" si="36"/>
        <v>3113.8650307919997</v>
      </c>
      <c r="M108" s="7">
        <f>+'2015Proj'!M108*'Tuition Calculations'!BG94*(1+'Select Headcount Changes'!U101)</f>
        <v>0</v>
      </c>
      <c r="N108" s="7">
        <f>+'2015Proj'!N108*'Tuition Calculations'!BM94*(1+'Select Headcount Changes'!U101)</f>
        <v>0</v>
      </c>
      <c r="O108" s="7">
        <f>+'2015Proj'!O108*'Tuition Calculations'!BS94*(1+'Select Headcount Changes'!U101)</f>
        <v>0</v>
      </c>
      <c r="P108" s="7">
        <f t="shared" si="23"/>
        <v>0</v>
      </c>
      <c r="Q108" s="7">
        <f t="shared" si="24"/>
        <v>6784.5289236504004</v>
      </c>
      <c r="R108" s="7">
        <f t="shared" si="25"/>
        <v>128906.0495493576</v>
      </c>
      <c r="T108" s="5">
        <v>0</v>
      </c>
      <c r="U108" s="5">
        <v>0</v>
      </c>
      <c r="V108" s="5">
        <v>1</v>
      </c>
      <c r="W108" s="5">
        <f t="shared" si="17"/>
        <v>0</v>
      </c>
      <c r="X108" s="5">
        <f t="shared" si="17"/>
        <v>0</v>
      </c>
      <c r="Y108" s="5">
        <f t="shared" si="17"/>
        <v>128906.0495493576</v>
      </c>
      <c r="Z108" s="7">
        <f>+'2015Proj'!Z108*'Tuition Calculations'!BY94*(1+'Select Headcount Changes'!U101)</f>
        <v>5034.7471355999996</v>
      </c>
      <c r="AA108" s="7">
        <f>+'2015Proj'!AA108*'Tuition Calculations'!CE94*(1+'Select Headcount Changes'!U101)</f>
        <v>2406.4507896</v>
      </c>
      <c r="AB108" s="7">
        <f t="shared" si="55"/>
        <v>96.258031584000008</v>
      </c>
      <c r="AC108" s="7">
        <f>+'2015Proj'!AC108*'Tuition Calculations'!BY94*(1+'Select Headcount Changes'!U101)</f>
        <v>0</v>
      </c>
      <c r="AD108" s="7">
        <f>+'2015Proj'!AD108*'Tuition Calculations'!CE94*(1+'Select Headcount Changes'!U101)</f>
        <v>0</v>
      </c>
      <c r="AE108" s="7">
        <f>+'2015Proj'!AE108*'Tuition Calculations'!CK94*(1+'Select Headcount Changes'!U101)</f>
        <v>0</v>
      </c>
      <c r="AF108" s="7">
        <f t="shared" si="56"/>
        <v>0</v>
      </c>
      <c r="AG108" s="7">
        <f t="shared" si="57"/>
        <v>246.92445520080003</v>
      </c>
      <c r="AH108" s="7">
        <f t="shared" si="58"/>
        <v>4691.5646488151997</v>
      </c>
      <c r="AJ108" s="5">
        <v>0</v>
      </c>
      <c r="AK108" s="5">
        <v>0</v>
      </c>
      <c r="AL108" s="5">
        <v>1</v>
      </c>
      <c r="AM108" s="5">
        <f t="shared" si="18"/>
        <v>0</v>
      </c>
      <c r="AN108" s="5">
        <f t="shared" si="19"/>
        <v>0</v>
      </c>
      <c r="AO108" s="5">
        <f t="shared" si="20"/>
        <v>4691.5646488151997</v>
      </c>
      <c r="AP108" s="5">
        <f t="shared" si="21"/>
        <v>4691.5646488151997</v>
      </c>
    </row>
    <row r="109" spans="1:42" ht="18" customHeight="1" x14ac:dyDescent="0.25">
      <c r="A109" s="2" t="s">
        <v>15</v>
      </c>
      <c r="B109" s="2" t="s">
        <v>110</v>
      </c>
      <c r="C109" s="2" t="s">
        <v>19</v>
      </c>
      <c r="D109" s="2" t="s">
        <v>19</v>
      </c>
      <c r="E109" s="2" t="s">
        <v>23</v>
      </c>
      <c r="F109" s="2" t="s">
        <v>22</v>
      </c>
      <c r="G109" s="2" t="s">
        <v>23</v>
      </c>
      <c r="H109" s="2" t="s">
        <v>13</v>
      </c>
      <c r="I109" s="2" t="s">
        <v>14</v>
      </c>
      <c r="J109" s="7">
        <f>+'2015Proj'!J109*'Tuition Calculations'!BG95*(1+'Select Headcount Changes'!U102)</f>
        <v>2229982.6915018447</v>
      </c>
      <c r="K109" s="7">
        <f>+'2015Proj'!K109*'Tuition Calculations'!BM95*(1+'Select Headcount Changes'!U102)</f>
        <v>2229982.6915018447</v>
      </c>
      <c r="L109" s="7">
        <f t="shared" si="36"/>
        <v>89199.307660073784</v>
      </c>
      <c r="M109" s="7">
        <f>+'2015Proj'!M109*'Tuition Calculations'!BG95*(1+'Select Headcount Changes'!U102)</f>
        <v>0</v>
      </c>
      <c r="N109" s="7">
        <f>+'2015Proj'!N109*'Tuition Calculations'!BM95*(1+'Select Headcount Changes'!U102)</f>
        <v>8617.379453812684</v>
      </c>
      <c r="O109" s="7">
        <f>+'2015Proj'!O109*'Tuition Calculations'!BS95*(1+'Select Headcount Changes'!U102)</f>
        <v>0</v>
      </c>
      <c r="P109" s="7">
        <f t="shared" si="23"/>
        <v>8617.379453812684</v>
      </c>
      <c r="Q109" s="7">
        <f t="shared" si="24"/>
        <v>106608.3002193979</v>
      </c>
      <c r="R109" s="7">
        <f t="shared" si="25"/>
        <v>2025557.70416856</v>
      </c>
      <c r="T109" s="5">
        <v>0</v>
      </c>
      <c r="U109" s="5">
        <v>0</v>
      </c>
      <c r="V109" s="5">
        <v>1</v>
      </c>
      <c r="W109" s="5">
        <f t="shared" si="17"/>
        <v>0</v>
      </c>
      <c r="X109" s="5">
        <f t="shared" si="17"/>
        <v>0</v>
      </c>
      <c r="Y109" s="5">
        <f t="shared" si="17"/>
        <v>2025557.70416856</v>
      </c>
      <c r="Z109" s="7">
        <f>+'2015Proj'!Z109*'Tuition Calculations'!BY95*(1+'Select Headcount Changes'!U102)</f>
        <v>68996.631759158219</v>
      </c>
      <c r="AA109" s="7">
        <f>+'2015Proj'!AA109*'Tuition Calculations'!CE95*(1+'Select Headcount Changes'!U102)</f>
        <v>68996.631759158219</v>
      </c>
      <c r="AB109" s="7">
        <f t="shared" si="55"/>
        <v>2759.8652703663288</v>
      </c>
      <c r="AC109" s="7">
        <f>+'2015Proj'!AC109*'Tuition Calculations'!BY95*(1+'Select Headcount Changes'!U102)</f>
        <v>0</v>
      </c>
      <c r="AD109" s="7">
        <f>+'2015Proj'!AD109*'Tuition Calculations'!CE95*(1+'Select Headcount Changes'!U102)</f>
        <v>266.62260904299461</v>
      </c>
      <c r="AE109" s="7">
        <f>+'2015Proj'!AE109*'Tuition Calculations'!CK95*(1+'Select Headcount Changes'!U102)</f>
        <v>0</v>
      </c>
      <c r="AF109" s="7">
        <f t="shared" si="56"/>
        <v>266.62260904299461</v>
      </c>
      <c r="AG109" s="7">
        <f t="shared" si="57"/>
        <v>3298.5071939874451</v>
      </c>
      <c r="AH109" s="7">
        <f t="shared" si="58"/>
        <v>62671.636685761448</v>
      </c>
      <c r="AJ109" s="5">
        <v>0</v>
      </c>
      <c r="AK109" s="5">
        <v>0</v>
      </c>
      <c r="AL109" s="5">
        <v>1</v>
      </c>
      <c r="AM109" s="5">
        <f t="shared" si="18"/>
        <v>0</v>
      </c>
      <c r="AN109" s="5">
        <f t="shared" si="19"/>
        <v>0</v>
      </c>
      <c r="AO109" s="5">
        <f t="shared" si="20"/>
        <v>62671.636685761448</v>
      </c>
      <c r="AP109" s="5">
        <f t="shared" si="21"/>
        <v>62671.636685761448</v>
      </c>
    </row>
    <row r="110" spans="1:42" ht="18" customHeight="1" x14ac:dyDescent="0.25">
      <c r="A110" s="2" t="s">
        <v>15</v>
      </c>
      <c r="B110" s="2" t="s">
        <v>110</v>
      </c>
      <c r="C110" s="2" t="s">
        <v>19</v>
      </c>
      <c r="D110" s="2" t="s">
        <v>19</v>
      </c>
      <c r="E110" s="2" t="s">
        <v>23</v>
      </c>
      <c r="F110" s="2" t="s">
        <v>22</v>
      </c>
      <c r="G110" s="2" t="s">
        <v>23</v>
      </c>
      <c r="H110" s="2" t="s">
        <v>15</v>
      </c>
      <c r="I110" s="2" t="s">
        <v>16</v>
      </c>
      <c r="J110" s="7">
        <f>+'2015Proj'!J110*'Tuition Calculations'!BG96*(1+'Select Headcount Changes'!U103)</f>
        <v>132132.96939119999</v>
      </c>
      <c r="K110" s="7">
        <f>+'2015Proj'!K110*'Tuition Calculations'!BM96*(1+'Select Headcount Changes'!U103)</f>
        <v>74400.961216800002</v>
      </c>
      <c r="L110" s="7">
        <f t="shared" si="36"/>
        <v>2976.038448672</v>
      </c>
      <c r="M110" s="7">
        <f>+'2015Proj'!M110*'Tuition Calculations'!BG96*(1+'Select Headcount Changes'!U103)</f>
        <v>0</v>
      </c>
      <c r="N110" s="7">
        <f>+'2015Proj'!N110*'Tuition Calculations'!BM96*(1+'Select Headcount Changes'!U103)</f>
        <v>0</v>
      </c>
      <c r="O110" s="7">
        <f>+'2015Proj'!O110*'Tuition Calculations'!BS96*(1+'Select Headcount Changes'!U103)</f>
        <v>0</v>
      </c>
      <c r="P110" s="7">
        <f t="shared" si="23"/>
        <v>0</v>
      </c>
      <c r="Q110" s="7">
        <f t="shared" si="24"/>
        <v>6457.8465471263999</v>
      </c>
      <c r="R110" s="7">
        <f t="shared" si="25"/>
        <v>122699.08439540159</v>
      </c>
      <c r="T110" s="5">
        <v>0</v>
      </c>
      <c r="U110" s="5">
        <v>0</v>
      </c>
      <c r="V110" s="5">
        <v>1</v>
      </c>
      <c r="W110" s="5">
        <f t="shared" si="17"/>
        <v>0</v>
      </c>
      <c r="X110" s="5">
        <f t="shared" si="17"/>
        <v>0</v>
      </c>
      <c r="Y110" s="5">
        <f t="shared" si="17"/>
        <v>122699.08439540159</v>
      </c>
      <c r="Z110" s="7">
        <f>+'2015Proj'!Z110*'Tuition Calculations'!BY96*(1+'Select Headcount Changes'!U103)</f>
        <v>4791.4895772</v>
      </c>
      <c r="AA110" s="7">
        <f>+'2015Proj'!AA110*'Tuition Calculations'!CE96*(1+'Select Headcount Changes'!U103)</f>
        <v>2301.9731316000002</v>
      </c>
      <c r="AB110" s="7">
        <f t="shared" si="55"/>
        <v>92.078925264000006</v>
      </c>
      <c r="AC110" s="7">
        <f>+'2015Proj'!AC110*'Tuition Calculations'!BY96*(1+'Select Headcount Changes'!U103)</f>
        <v>0</v>
      </c>
      <c r="AD110" s="7">
        <f>+'2015Proj'!AD110*'Tuition Calculations'!CE96*(1+'Select Headcount Changes'!U103)</f>
        <v>0</v>
      </c>
      <c r="AE110" s="7">
        <f>+'2015Proj'!AE110*'Tuition Calculations'!CK96*(1+'Select Headcount Changes'!U103)</f>
        <v>0</v>
      </c>
      <c r="AF110" s="7">
        <f t="shared" si="56"/>
        <v>0</v>
      </c>
      <c r="AG110" s="7">
        <f t="shared" si="57"/>
        <v>234.97053259680001</v>
      </c>
      <c r="AH110" s="7">
        <f t="shared" si="58"/>
        <v>4464.4401193392005</v>
      </c>
      <c r="AJ110" s="5">
        <v>0</v>
      </c>
      <c r="AK110" s="5">
        <v>0</v>
      </c>
      <c r="AL110" s="5">
        <v>1</v>
      </c>
      <c r="AM110" s="5">
        <f t="shared" si="18"/>
        <v>0</v>
      </c>
      <c r="AN110" s="5">
        <f t="shared" si="19"/>
        <v>0</v>
      </c>
      <c r="AO110" s="5">
        <f t="shared" si="20"/>
        <v>4464.4401193392005</v>
      </c>
      <c r="AP110" s="5">
        <f t="shared" si="21"/>
        <v>4464.4401193392005</v>
      </c>
    </row>
    <row r="111" spans="1:42" ht="18" customHeight="1" x14ac:dyDescent="0.25">
      <c r="A111" s="2" t="s">
        <v>15</v>
      </c>
      <c r="B111" s="2" t="s">
        <v>110</v>
      </c>
      <c r="C111" s="2" t="s">
        <v>21</v>
      </c>
      <c r="D111" s="2" t="s">
        <v>21</v>
      </c>
      <c r="E111" s="2" t="s">
        <v>25</v>
      </c>
      <c r="F111" s="2" t="s">
        <v>19</v>
      </c>
      <c r="G111" s="2" t="s">
        <v>26</v>
      </c>
      <c r="H111" s="2" t="s">
        <v>13</v>
      </c>
      <c r="I111" s="2" t="s">
        <v>14</v>
      </c>
      <c r="J111" s="7">
        <f>+'2015Proj'!J111*'Tuition Calculations'!BG97*(1+'Select Headcount Changes'!U104)</f>
        <v>90094.179759999999</v>
      </c>
      <c r="K111" s="7">
        <f>+'2015Proj'!K111*'Tuition Calculations'!BM97*(1+'Select Headcount Changes'!U104)</f>
        <v>90094.179759999999</v>
      </c>
      <c r="L111" s="7">
        <f t="shared" si="36"/>
        <v>3603.7671903999999</v>
      </c>
      <c r="M111" s="7">
        <f>+'2015Proj'!M111*'Tuition Calculations'!BG97*(1+'Select Headcount Changes'!U104)</f>
        <v>0</v>
      </c>
      <c r="N111" s="7">
        <f>+'2015Proj'!N111*'Tuition Calculations'!BM97*(1+'Select Headcount Changes'!U104)</f>
        <v>0</v>
      </c>
      <c r="O111" s="7">
        <f>+'2015Proj'!O111*'Tuition Calculations'!BS97*(1+'Select Headcount Changes'!U104)</f>
        <v>0</v>
      </c>
      <c r="P111" s="7">
        <f t="shared" si="23"/>
        <v>0</v>
      </c>
      <c r="Q111" s="7">
        <f t="shared" si="24"/>
        <v>4324.5206284799997</v>
      </c>
      <c r="R111" s="7">
        <f t="shared" si="25"/>
        <v>82165.891941120004</v>
      </c>
      <c r="T111" s="5">
        <v>0</v>
      </c>
      <c r="U111" s="5">
        <v>0</v>
      </c>
      <c r="V111" s="5">
        <v>1</v>
      </c>
      <c r="W111" s="5">
        <f t="shared" si="17"/>
        <v>0</v>
      </c>
      <c r="X111" s="5">
        <f t="shared" si="17"/>
        <v>0</v>
      </c>
      <c r="Y111" s="5">
        <f t="shared" si="17"/>
        <v>82165.891941120004</v>
      </c>
      <c r="Z111" s="7">
        <f>+'2015Proj'!Z111*'Tuition Calculations'!BY97*(1+'Select Headcount Changes'!U104)</f>
        <v>2784.6030420000002</v>
      </c>
      <c r="AA111" s="7">
        <f>+'2015Proj'!AA111*'Tuition Calculations'!CE97*(1+'Select Headcount Changes'!U104)</f>
        <v>2784.6030420000002</v>
      </c>
      <c r="AB111" s="7">
        <f t="shared" si="55"/>
        <v>111.38412168000001</v>
      </c>
      <c r="AC111" s="7">
        <f>+'2015Proj'!AC111*'Tuition Calculations'!BY97*(1+'Select Headcount Changes'!U104)</f>
        <v>0</v>
      </c>
      <c r="AD111" s="7">
        <f>+'2015Proj'!AD111*'Tuition Calculations'!CE97*(1+'Select Headcount Changes'!U104)</f>
        <v>0</v>
      </c>
      <c r="AE111" s="7">
        <f>+'2015Proj'!AE111*'Tuition Calculations'!CK97*(1+'Select Headcount Changes'!U104)</f>
        <v>0</v>
      </c>
      <c r="AF111" s="7">
        <f t="shared" si="56"/>
        <v>0</v>
      </c>
      <c r="AG111" s="7">
        <f t="shared" si="57"/>
        <v>133.660946016</v>
      </c>
      <c r="AH111" s="7">
        <f t="shared" si="58"/>
        <v>2539.5579743040003</v>
      </c>
      <c r="AJ111" s="5">
        <v>0</v>
      </c>
      <c r="AK111" s="5">
        <v>0</v>
      </c>
      <c r="AL111" s="5">
        <v>1</v>
      </c>
      <c r="AM111" s="5">
        <f t="shared" si="18"/>
        <v>0</v>
      </c>
      <c r="AN111" s="5">
        <f t="shared" si="19"/>
        <v>0</v>
      </c>
      <c r="AO111" s="5">
        <f t="shared" si="20"/>
        <v>2539.5579743040003</v>
      </c>
      <c r="AP111" s="5">
        <f t="shared" si="21"/>
        <v>2539.5579743040003</v>
      </c>
    </row>
    <row r="112" spans="1:42" ht="18" customHeight="1" x14ac:dyDescent="0.25">
      <c r="A112" s="2" t="s">
        <v>15</v>
      </c>
      <c r="B112" s="2" t="s">
        <v>110</v>
      </c>
      <c r="C112" s="2" t="s">
        <v>21</v>
      </c>
      <c r="D112" s="2" t="s">
        <v>21</v>
      </c>
      <c r="E112" s="2" t="s">
        <v>25</v>
      </c>
      <c r="F112" s="2" t="s">
        <v>19</v>
      </c>
      <c r="G112" s="2" t="s">
        <v>26</v>
      </c>
      <c r="H112" s="2" t="s">
        <v>15</v>
      </c>
      <c r="I112" s="2" t="s">
        <v>16</v>
      </c>
      <c r="J112" s="7">
        <f>+'2015Proj'!J112*'Tuition Calculations'!BG98*(1+'Select Headcount Changes'!U105)</f>
        <v>33723.795552000003</v>
      </c>
      <c r="K112" s="7">
        <f>+'2015Proj'!K112*'Tuition Calculations'!BM98*(1+'Select Headcount Changes'!U105)</f>
        <v>19019.668067999999</v>
      </c>
      <c r="L112" s="7">
        <f t="shared" si="36"/>
        <v>760.78672271999994</v>
      </c>
      <c r="M112" s="7">
        <f>+'2015Proj'!M112*'Tuition Calculations'!BG98*(1+'Select Headcount Changes'!U105)</f>
        <v>0</v>
      </c>
      <c r="N112" s="7">
        <f>+'2015Proj'!N112*'Tuition Calculations'!BM98*(1+'Select Headcount Changes'!U105)</f>
        <v>0</v>
      </c>
      <c r="O112" s="7">
        <f>+'2015Proj'!O112*'Tuition Calculations'!BS98*(1+'Select Headcount Changes'!U105)</f>
        <v>0</v>
      </c>
      <c r="P112" s="7">
        <f t="shared" si="23"/>
        <v>0</v>
      </c>
      <c r="Q112" s="7">
        <f t="shared" si="24"/>
        <v>1648.1504414640003</v>
      </c>
      <c r="R112" s="7">
        <f t="shared" si="25"/>
        <v>31314.858387816006</v>
      </c>
      <c r="T112" s="5">
        <v>0</v>
      </c>
      <c r="U112" s="5">
        <v>0</v>
      </c>
      <c r="V112" s="5">
        <v>1</v>
      </c>
      <c r="W112" s="5">
        <f t="shared" si="17"/>
        <v>0</v>
      </c>
      <c r="X112" s="5">
        <f t="shared" si="17"/>
        <v>0</v>
      </c>
      <c r="Y112" s="5">
        <f t="shared" si="17"/>
        <v>31314.858387816006</v>
      </c>
      <c r="Z112" s="7">
        <f>+'2015Proj'!Z112*'Tuition Calculations'!BY98*(1+'Select Headcount Changes'!U105)</f>
        <v>1221.4847754</v>
      </c>
      <c r="AA112" s="7">
        <f>+'2015Proj'!AA112*'Tuition Calculations'!CE98*(1+'Select Headcount Changes'!U105)</f>
        <v>586.50593819999995</v>
      </c>
      <c r="AB112" s="7">
        <f t="shared" si="55"/>
        <v>23.460237527999997</v>
      </c>
      <c r="AC112" s="7">
        <f>+'2015Proj'!AC112*'Tuition Calculations'!BY98*(1+'Select Headcount Changes'!U105)</f>
        <v>0</v>
      </c>
      <c r="AD112" s="7">
        <f>+'2015Proj'!AD112*'Tuition Calculations'!CE98*(1+'Select Headcount Changes'!U105)</f>
        <v>0</v>
      </c>
      <c r="AE112" s="7">
        <f>+'2015Proj'!AE112*'Tuition Calculations'!CK98*(1+'Select Headcount Changes'!U105)</f>
        <v>0</v>
      </c>
      <c r="AF112" s="7">
        <f t="shared" si="56"/>
        <v>0</v>
      </c>
      <c r="AG112" s="7">
        <f t="shared" si="57"/>
        <v>59.901226893599997</v>
      </c>
      <c r="AH112" s="7">
        <f t="shared" si="58"/>
        <v>1138.1233109783998</v>
      </c>
      <c r="AJ112" s="5">
        <v>0</v>
      </c>
      <c r="AK112" s="5">
        <v>0</v>
      </c>
      <c r="AL112" s="5">
        <v>1</v>
      </c>
      <c r="AM112" s="5">
        <f t="shared" si="18"/>
        <v>0</v>
      </c>
      <c r="AN112" s="5">
        <f t="shared" si="19"/>
        <v>0</v>
      </c>
      <c r="AO112" s="5">
        <f t="shared" si="20"/>
        <v>1138.1233109783998</v>
      </c>
      <c r="AP112" s="5">
        <f t="shared" si="21"/>
        <v>1138.1233109783998</v>
      </c>
    </row>
    <row r="113" spans="1:42" ht="18" customHeight="1" x14ac:dyDescent="0.25">
      <c r="A113" s="2" t="s">
        <v>15</v>
      </c>
      <c r="B113" s="2" t="s">
        <v>110</v>
      </c>
      <c r="C113" s="2" t="s">
        <v>21</v>
      </c>
      <c r="D113" s="2" t="s">
        <v>21</v>
      </c>
      <c r="E113" s="2" t="s">
        <v>25</v>
      </c>
      <c r="F113" s="2" t="s">
        <v>27</v>
      </c>
      <c r="G113" s="2" t="s">
        <v>25</v>
      </c>
      <c r="H113" s="2" t="s">
        <v>13</v>
      </c>
      <c r="I113" s="2" t="s">
        <v>14</v>
      </c>
      <c r="J113" s="7">
        <f>+'2015Proj'!J113*'Tuition Calculations'!BG99*(1+'Select Headcount Changes'!U106)</f>
        <v>1296140.4515301893</v>
      </c>
      <c r="K113" s="7">
        <f>+'2015Proj'!K113*'Tuition Calculations'!BM99*(1+'Select Headcount Changes'!U106)</f>
        <v>1296140.4515301893</v>
      </c>
      <c r="L113" s="7">
        <f t="shared" si="36"/>
        <v>51845.61806120757</v>
      </c>
      <c r="M113" s="7">
        <f>+'2015Proj'!M113*'Tuition Calculations'!BG99*(1+'Select Headcount Changes'!U106)</f>
        <v>0</v>
      </c>
      <c r="N113" s="7">
        <f>+'2015Proj'!N113*'Tuition Calculations'!BM99*(1+'Select Headcount Changes'!U106)</f>
        <v>0</v>
      </c>
      <c r="O113" s="7">
        <f>+'2015Proj'!O113*'Tuition Calculations'!BS99*(1+'Select Headcount Changes'!U106)</f>
        <v>0</v>
      </c>
      <c r="P113" s="7">
        <f t="shared" si="23"/>
        <v>0</v>
      </c>
      <c r="Q113" s="7">
        <f t="shared" si="24"/>
        <v>62214.741673449091</v>
      </c>
      <c r="R113" s="7">
        <f t="shared" si="25"/>
        <v>1182080.0917955327</v>
      </c>
      <c r="T113" s="5">
        <v>0</v>
      </c>
      <c r="U113" s="5">
        <v>0</v>
      </c>
      <c r="V113" s="5">
        <v>1</v>
      </c>
      <c r="W113" s="5">
        <f t="shared" si="17"/>
        <v>0</v>
      </c>
      <c r="X113" s="5">
        <f t="shared" si="17"/>
        <v>0</v>
      </c>
      <c r="Y113" s="5">
        <f t="shared" si="17"/>
        <v>1182080.0917955327</v>
      </c>
      <c r="Z113" s="7">
        <f>+'2015Proj'!Z113*'Tuition Calculations'!BY99*(1+'Select Headcount Changes'!U106)</f>
        <v>40050.647067052625</v>
      </c>
      <c r="AA113" s="7">
        <f>+'2015Proj'!AA113*'Tuition Calculations'!CE99*(1+'Select Headcount Changes'!U106)</f>
        <v>40050.647067052625</v>
      </c>
      <c r="AB113" s="7">
        <f t="shared" si="55"/>
        <v>1602.025882682105</v>
      </c>
      <c r="AC113" s="7">
        <f>+'2015Proj'!AC113*'Tuition Calculations'!BY99*(1+'Select Headcount Changes'!U106)</f>
        <v>0</v>
      </c>
      <c r="AD113" s="7">
        <f>+'2015Proj'!AD113*'Tuition Calculations'!CE99*(1+'Select Headcount Changes'!U106)</f>
        <v>0</v>
      </c>
      <c r="AE113" s="7">
        <f>+'2015Proj'!AE113*'Tuition Calculations'!CK99*(1+'Select Headcount Changes'!U106)</f>
        <v>0</v>
      </c>
      <c r="AF113" s="7">
        <f t="shared" si="56"/>
        <v>0</v>
      </c>
      <c r="AG113" s="7">
        <f t="shared" si="57"/>
        <v>1922.4310592185259</v>
      </c>
      <c r="AH113" s="7">
        <f t="shared" si="58"/>
        <v>36526.190125151988</v>
      </c>
      <c r="AJ113" s="5">
        <v>0</v>
      </c>
      <c r="AK113" s="5">
        <v>0</v>
      </c>
      <c r="AL113" s="5">
        <v>1</v>
      </c>
      <c r="AM113" s="5">
        <f t="shared" si="18"/>
        <v>0</v>
      </c>
      <c r="AN113" s="5">
        <f t="shared" si="19"/>
        <v>0</v>
      </c>
      <c r="AO113" s="5">
        <f t="shared" si="20"/>
        <v>36526.190125151988</v>
      </c>
      <c r="AP113" s="5">
        <f t="shared" ref="AP113:AP120" si="59">SUM(AM113:AO113)</f>
        <v>36526.190125151988</v>
      </c>
    </row>
    <row r="114" spans="1:42" ht="18" customHeight="1" x14ac:dyDescent="0.25">
      <c r="A114" s="2" t="s">
        <v>15</v>
      </c>
      <c r="B114" s="2" t="s">
        <v>110</v>
      </c>
      <c r="C114" s="2" t="s">
        <v>21</v>
      </c>
      <c r="D114" s="2" t="s">
        <v>21</v>
      </c>
      <c r="E114" s="2" t="s">
        <v>25</v>
      </c>
      <c r="F114" s="2" t="s">
        <v>27</v>
      </c>
      <c r="G114" s="2" t="s">
        <v>25</v>
      </c>
      <c r="H114" s="2" t="s">
        <v>15</v>
      </c>
      <c r="I114" s="2" t="s">
        <v>16</v>
      </c>
      <c r="J114" s="7">
        <f>+'2015Proj'!J114*'Tuition Calculations'!BG100*(1+'Select Headcount Changes'!U107)</f>
        <v>1185196.020782948</v>
      </c>
      <c r="K114" s="7">
        <f>+'2015Proj'!K114*'Tuition Calculations'!BM100*(1+'Select Headcount Changes'!U107)</f>
        <v>668497.46366314427</v>
      </c>
      <c r="L114" s="7">
        <f t="shared" si="36"/>
        <v>26739.898546525772</v>
      </c>
      <c r="M114" s="7">
        <f>+'2015Proj'!M114*'Tuition Calculations'!BG100*(1+'Select Headcount Changes'!U107)</f>
        <v>21058.345069915849</v>
      </c>
      <c r="N114" s="7">
        <f>+'2015Proj'!N114*'Tuition Calculations'!BM100*(1+'Select Headcount Changes'!U107)</f>
        <v>5938.8540700840003</v>
      </c>
      <c r="O114" s="7">
        <f>+'2015Proj'!O114*'Tuition Calculations'!BS100*(1+'Select Headcount Changes'!U107)</f>
        <v>91798.308025713777</v>
      </c>
      <c r="P114" s="7">
        <f t="shared" si="23"/>
        <v>118795.50716571363</v>
      </c>
      <c r="Q114" s="7">
        <f t="shared" si="24"/>
        <v>51983.030753535437</v>
      </c>
      <c r="R114" s="7">
        <f t="shared" si="25"/>
        <v>987677.58431717323</v>
      </c>
      <c r="T114" s="5">
        <v>0</v>
      </c>
      <c r="U114" s="5">
        <v>0</v>
      </c>
      <c r="V114" s="5">
        <v>1</v>
      </c>
      <c r="W114" s="5">
        <f t="shared" si="17"/>
        <v>0</v>
      </c>
      <c r="X114" s="5">
        <f t="shared" si="17"/>
        <v>0</v>
      </c>
      <c r="Y114" s="5">
        <f t="shared" si="17"/>
        <v>987677.58431717323</v>
      </c>
      <c r="Z114" s="7">
        <f>+'2015Proj'!Z114*'Tuition Calculations'!BY100*(1+'Select Headcount Changes'!U107)</f>
        <v>43002.485713542621</v>
      </c>
      <c r="AA114" s="7">
        <f>+'2015Proj'!AA114*'Tuition Calculations'!CE100*(1+'Select Headcount Changes'!U107)</f>
        <v>20664.874395080558</v>
      </c>
      <c r="AB114" s="7">
        <f t="shared" si="55"/>
        <v>826.59497580322238</v>
      </c>
      <c r="AC114" s="7">
        <f>+'2015Proj'!AC114*'Tuition Calculations'!BY100*(1+'Select Headcount Changes'!U107)</f>
        <v>764.66920739495379</v>
      </c>
      <c r="AD114" s="7">
        <f>+'2015Proj'!AD114*'Tuition Calculations'!CE100*(1+'Select Headcount Changes'!U107)</f>
        <v>0</v>
      </c>
      <c r="AE114" s="7">
        <f>+'2015Proj'!AE114*'Tuition Calculations'!CK100*(1+'Select Headcount Changes'!U107)</f>
        <v>3969.6005389915749</v>
      </c>
      <c r="AF114" s="7">
        <f t="shared" si="56"/>
        <v>4734.2697463865288</v>
      </c>
      <c r="AG114" s="7">
        <f t="shared" si="57"/>
        <v>1872.0810495676437</v>
      </c>
      <c r="AH114" s="7">
        <f t="shared" si="58"/>
        <v>35569.539941785231</v>
      </c>
      <c r="AJ114" s="5">
        <v>0</v>
      </c>
      <c r="AK114" s="5">
        <v>0</v>
      </c>
      <c r="AL114" s="5">
        <v>1</v>
      </c>
      <c r="AM114" s="5">
        <f t="shared" si="18"/>
        <v>0</v>
      </c>
      <c r="AN114" s="5">
        <f t="shared" si="19"/>
        <v>0</v>
      </c>
      <c r="AO114" s="5">
        <f t="shared" si="20"/>
        <v>35569.539941785231</v>
      </c>
      <c r="AP114" s="5">
        <f t="shared" si="59"/>
        <v>35569.539941785231</v>
      </c>
    </row>
    <row r="115" spans="1:42" ht="18" customHeight="1" x14ac:dyDescent="0.25">
      <c r="A115" s="2" t="s">
        <v>15</v>
      </c>
      <c r="B115" s="2" t="s">
        <v>110</v>
      </c>
      <c r="C115" s="2" t="s">
        <v>22</v>
      </c>
      <c r="D115" s="2" t="s">
        <v>43</v>
      </c>
      <c r="E115" s="2" t="s">
        <v>108</v>
      </c>
      <c r="F115" s="2" t="s">
        <v>32</v>
      </c>
      <c r="G115" s="2" t="s">
        <v>109</v>
      </c>
      <c r="H115" s="2" t="s">
        <v>13</v>
      </c>
      <c r="I115" s="2" t="s">
        <v>14</v>
      </c>
      <c r="J115" s="7">
        <f>+'2015Proj'!J115*'Tuition Calculations'!BG101*(1+'Select Headcount Changes'!U108)</f>
        <v>955134.00581760297</v>
      </c>
      <c r="K115" s="7">
        <f>+'2015Proj'!K115*'Tuition Calculations'!BM101*(1+'Select Headcount Changes'!U108)</f>
        <v>955134.00581760297</v>
      </c>
      <c r="L115" s="7">
        <f t="shared" si="36"/>
        <v>38205.360232704123</v>
      </c>
      <c r="M115" s="7">
        <f>+'2015Proj'!M115*'Tuition Calculations'!BG101*(1+'Select Headcount Changes'!U108)</f>
        <v>0</v>
      </c>
      <c r="N115" s="7">
        <f>+'2015Proj'!N115*'Tuition Calculations'!BM101*(1+'Select Headcount Changes'!U108)</f>
        <v>0</v>
      </c>
      <c r="O115" s="7">
        <f>+'2015Proj'!O115*'Tuition Calculations'!BS101*(1+'Select Headcount Changes'!U108)</f>
        <v>0</v>
      </c>
      <c r="P115" s="7">
        <f t="shared" si="23"/>
        <v>0</v>
      </c>
      <c r="Q115" s="7">
        <f t="shared" si="24"/>
        <v>45846.432279244946</v>
      </c>
      <c r="R115" s="7">
        <f t="shared" si="25"/>
        <v>871082.21330565389</v>
      </c>
      <c r="T115" s="5">
        <v>0</v>
      </c>
      <c r="U115" s="5">
        <v>0</v>
      </c>
      <c r="V115" s="5">
        <v>1</v>
      </c>
      <c r="W115" s="5">
        <f t="shared" si="17"/>
        <v>0</v>
      </c>
      <c r="X115" s="5">
        <f t="shared" si="17"/>
        <v>0</v>
      </c>
      <c r="Y115" s="5">
        <f t="shared" si="17"/>
        <v>871082.21330565389</v>
      </c>
      <c r="Z115" s="7">
        <f>+'2015Proj'!Z115*'Tuition Calculations'!BY101*(1+'Select Headcount Changes'!U108)</f>
        <v>29552.123300443996</v>
      </c>
      <c r="AA115" s="7">
        <f>+'2015Proj'!AA115*'Tuition Calculations'!CE101*(1+'Select Headcount Changes'!U108)</f>
        <v>29552.123300443996</v>
      </c>
      <c r="AB115" s="7">
        <f t="shared" si="55"/>
        <v>1182.0849320177599</v>
      </c>
      <c r="AC115" s="7">
        <f>+'2015Proj'!AC115*'Tuition Calculations'!BY101*(1+'Select Headcount Changes'!U108)</f>
        <v>0</v>
      </c>
      <c r="AD115" s="7">
        <f>+'2015Proj'!AD115*'Tuition Calculations'!CE101*(1+'Select Headcount Changes'!U108)</f>
        <v>0</v>
      </c>
      <c r="AE115" s="7">
        <f>+'2015Proj'!AE115*'Tuition Calculations'!CK101*(1+'Select Headcount Changes'!U108)</f>
        <v>0</v>
      </c>
      <c r="AF115" s="7">
        <f t="shared" si="56"/>
        <v>0</v>
      </c>
      <c r="AG115" s="7">
        <f t="shared" si="57"/>
        <v>1418.501918421312</v>
      </c>
      <c r="AH115" s="7">
        <f t="shared" si="58"/>
        <v>26951.536450004925</v>
      </c>
      <c r="AJ115" s="5">
        <v>0</v>
      </c>
      <c r="AK115" s="5">
        <v>0</v>
      </c>
      <c r="AL115" s="5">
        <v>1</v>
      </c>
      <c r="AM115" s="5">
        <f t="shared" si="18"/>
        <v>0</v>
      </c>
      <c r="AN115" s="5">
        <f t="shared" si="19"/>
        <v>0</v>
      </c>
      <c r="AO115" s="5">
        <f t="shared" si="20"/>
        <v>26951.536450004925</v>
      </c>
      <c r="AP115" s="5">
        <f t="shared" si="59"/>
        <v>26951.536450004925</v>
      </c>
    </row>
    <row r="116" spans="1:42" ht="18" customHeight="1" x14ac:dyDescent="0.25">
      <c r="A116" s="2" t="s">
        <v>15</v>
      </c>
      <c r="B116" s="2" t="s">
        <v>110</v>
      </c>
      <c r="C116" s="2" t="s">
        <v>22</v>
      </c>
      <c r="D116" s="2" t="s">
        <v>43</v>
      </c>
      <c r="E116" s="2" t="s">
        <v>108</v>
      </c>
      <c r="F116" s="2" t="s">
        <v>32</v>
      </c>
      <c r="G116" s="2" t="s">
        <v>109</v>
      </c>
      <c r="H116" s="2" t="s">
        <v>15</v>
      </c>
      <c r="I116" s="2" t="s">
        <v>16</v>
      </c>
      <c r="J116" s="7">
        <f>+'2015Proj'!J116*'Tuition Calculations'!BG102*(1+'Select Headcount Changes'!U109)</f>
        <v>70194.266769599999</v>
      </c>
      <c r="K116" s="7">
        <f>+'2015Proj'!K116*'Tuition Calculations'!BM102*(1+'Select Headcount Changes'!U109)</f>
        <v>39523.973339999997</v>
      </c>
      <c r="L116" s="7">
        <f t="shared" si="36"/>
        <v>1580.9589335999999</v>
      </c>
      <c r="M116" s="7">
        <f>+'2015Proj'!M116*'Tuition Calculations'!BG102*(1+'Select Headcount Changes'!U109)</f>
        <v>0</v>
      </c>
      <c r="N116" s="7">
        <f>+'2015Proj'!N116*'Tuition Calculations'!BM102*(1+'Select Headcount Changes'!U109)</f>
        <v>0</v>
      </c>
      <c r="O116" s="7">
        <f>+'2015Proj'!O116*'Tuition Calculations'!BS102*(1+'Select Headcount Changes'!U109)</f>
        <v>0</v>
      </c>
      <c r="P116" s="7">
        <f t="shared" si="23"/>
        <v>0</v>
      </c>
      <c r="Q116" s="7">
        <f t="shared" si="24"/>
        <v>3430.6653917999997</v>
      </c>
      <c r="R116" s="7">
        <f t="shared" si="25"/>
        <v>65182.642444199992</v>
      </c>
      <c r="T116" s="5">
        <v>0</v>
      </c>
      <c r="U116" s="5">
        <v>0</v>
      </c>
      <c r="V116" s="5">
        <v>1</v>
      </c>
      <c r="W116" s="5">
        <f t="shared" si="17"/>
        <v>0</v>
      </c>
      <c r="X116" s="5">
        <f t="shared" si="17"/>
        <v>0</v>
      </c>
      <c r="Y116" s="5">
        <f t="shared" si="17"/>
        <v>65182.642444199992</v>
      </c>
      <c r="Z116" s="7">
        <f>+'2015Proj'!Z116*'Tuition Calculations'!BY102*(1+'Select Headcount Changes'!U109)</f>
        <v>2544.6604206000002</v>
      </c>
      <c r="AA116" s="7">
        <f>+'2015Proj'!AA116*'Tuition Calculations'!CE102*(1+'Select Headcount Changes'!U109)</f>
        <v>1222.8835494</v>
      </c>
      <c r="AB116" s="7">
        <f t="shared" si="55"/>
        <v>48.915341976000001</v>
      </c>
      <c r="AC116" s="7">
        <f>+'2015Proj'!AC116*'Tuition Calculations'!BY102*(1+'Select Headcount Changes'!U109)</f>
        <v>0</v>
      </c>
      <c r="AD116" s="7">
        <f>+'2015Proj'!AD116*'Tuition Calculations'!CE102*(1+'Select Headcount Changes'!U109)</f>
        <v>0</v>
      </c>
      <c r="AE116" s="7">
        <f>+'2015Proj'!AE116*'Tuition Calculations'!CK102*(1+'Select Headcount Changes'!U109)</f>
        <v>0</v>
      </c>
      <c r="AF116" s="7">
        <f t="shared" si="56"/>
        <v>0</v>
      </c>
      <c r="AG116" s="7">
        <f t="shared" si="57"/>
        <v>124.78725393120001</v>
      </c>
      <c r="AH116" s="7">
        <f t="shared" si="58"/>
        <v>2370.9578246927999</v>
      </c>
      <c r="AJ116" s="5">
        <v>0</v>
      </c>
      <c r="AK116" s="5">
        <v>0</v>
      </c>
      <c r="AL116" s="5">
        <v>1</v>
      </c>
      <c r="AM116" s="5">
        <f t="shared" si="18"/>
        <v>0</v>
      </c>
      <c r="AN116" s="5">
        <f t="shared" si="19"/>
        <v>0</v>
      </c>
      <c r="AO116" s="5">
        <f t="shared" si="20"/>
        <v>2370.9578246927999</v>
      </c>
      <c r="AP116" s="5">
        <f t="shared" si="59"/>
        <v>2370.9578246927999</v>
      </c>
    </row>
    <row r="117" spans="1:42" ht="18" customHeight="1" x14ac:dyDescent="0.25">
      <c r="A117" s="2" t="s">
        <v>15</v>
      </c>
      <c r="B117" s="2" t="s">
        <v>110</v>
      </c>
      <c r="C117" s="2" t="s">
        <v>27</v>
      </c>
      <c r="D117" s="2" t="s">
        <v>27</v>
      </c>
      <c r="E117" s="2" t="s">
        <v>69</v>
      </c>
      <c r="F117" s="2" t="s">
        <v>28</v>
      </c>
      <c r="G117" s="2" t="s">
        <v>70</v>
      </c>
      <c r="H117" s="2" t="s">
        <v>13</v>
      </c>
      <c r="I117" s="2" t="s">
        <v>14</v>
      </c>
      <c r="J117" s="7">
        <f>+'2015Proj'!J117*'Tuition Calculations'!BG103*(1+'Select Headcount Changes'!U110)</f>
        <v>405992.02360165259</v>
      </c>
      <c r="K117" s="7">
        <f>+'2015Proj'!K117*'Tuition Calculations'!BM103*(1+'Select Headcount Changes'!U110)</f>
        <v>405992.02360165259</v>
      </c>
      <c r="L117" s="7">
        <f t="shared" si="36"/>
        <v>16239.680944066104</v>
      </c>
      <c r="M117" s="7">
        <f>+'2015Proj'!M117*'Tuition Calculations'!BG103*(1+'Select Headcount Changes'!U110)</f>
        <v>0</v>
      </c>
      <c r="N117" s="7">
        <f>+'2015Proj'!N117*'Tuition Calculations'!BM103*(1+'Select Headcount Changes'!U110)</f>
        <v>0</v>
      </c>
      <c r="O117" s="7">
        <f>+'2015Proj'!O117*'Tuition Calculations'!BS103*(1+'Select Headcount Changes'!U110)</f>
        <v>0</v>
      </c>
      <c r="P117" s="7">
        <f t="shared" si="23"/>
        <v>0</v>
      </c>
      <c r="Q117" s="7">
        <f t="shared" si="24"/>
        <v>19487.617132879324</v>
      </c>
      <c r="R117" s="7">
        <f t="shared" si="25"/>
        <v>370264.72552470717</v>
      </c>
      <c r="T117" s="5">
        <v>0</v>
      </c>
      <c r="U117" s="5">
        <v>0</v>
      </c>
      <c r="V117" s="5">
        <v>1</v>
      </c>
      <c r="W117" s="5">
        <f t="shared" si="17"/>
        <v>0</v>
      </c>
      <c r="X117" s="5">
        <f t="shared" si="17"/>
        <v>0</v>
      </c>
      <c r="Y117" s="5">
        <f t="shared" si="17"/>
        <v>370264.72552470717</v>
      </c>
      <c r="Z117" s="7">
        <f>+'2015Proj'!Z117*'Tuition Calculations'!BY103*(1+'Select Headcount Changes'!U110)</f>
        <v>12556.401979926315</v>
      </c>
      <c r="AA117" s="7">
        <f>+'2015Proj'!AA117*'Tuition Calculations'!CE103*(1+'Select Headcount Changes'!U110)</f>
        <v>12556.401979926315</v>
      </c>
      <c r="AB117" s="7">
        <f t="shared" si="55"/>
        <v>502.2560791970526</v>
      </c>
      <c r="AC117" s="7">
        <f>+'2015Proj'!AC117*'Tuition Calculations'!BY103*(1+'Select Headcount Changes'!U110)</f>
        <v>0</v>
      </c>
      <c r="AD117" s="7">
        <f>+'2015Proj'!AD117*'Tuition Calculations'!CE103*(1+'Select Headcount Changes'!U110)</f>
        <v>0</v>
      </c>
      <c r="AE117" s="7">
        <f>+'2015Proj'!AE117*'Tuition Calculations'!CK103*(1+'Select Headcount Changes'!U110)</f>
        <v>0</v>
      </c>
      <c r="AF117" s="7">
        <f t="shared" si="56"/>
        <v>0</v>
      </c>
      <c r="AG117" s="7">
        <f t="shared" si="57"/>
        <v>602.70729503646317</v>
      </c>
      <c r="AH117" s="7">
        <f t="shared" si="58"/>
        <v>11451.4386056928</v>
      </c>
      <c r="AJ117" s="5">
        <v>0</v>
      </c>
      <c r="AK117" s="5">
        <v>0</v>
      </c>
      <c r="AL117" s="5">
        <v>1</v>
      </c>
      <c r="AM117" s="5">
        <f t="shared" si="18"/>
        <v>0</v>
      </c>
      <c r="AN117" s="5">
        <f t="shared" si="19"/>
        <v>0</v>
      </c>
      <c r="AO117" s="5">
        <f t="shared" si="20"/>
        <v>11451.4386056928</v>
      </c>
      <c r="AP117" s="5">
        <f t="shared" si="59"/>
        <v>11451.4386056928</v>
      </c>
    </row>
    <row r="118" spans="1:42" ht="18" customHeight="1" x14ac:dyDescent="0.25">
      <c r="A118" s="2" t="s">
        <v>15</v>
      </c>
      <c r="B118" s="2" t="s">
        <v>110</v>
      </c>
      <c r="C118" s="2" t="s">
        <v>27</v>
      </c>
      <c r="D118" s="2" t="s">
        <v>27</v>
      </c>
      <c r="E118" s="2" t="s">
        <v>69</v>
      </c>
      <c r="F118" s="2" t="s">
        <v>28</v>
      </c>
      <c r="G118" s="2" t="s">
        <v>70</v>
      </c>
      <c r="H118" s="2" t="s">
        <v>15</v>
      </c>
      <c r="I118" s="2" t="s">
        <v>16</v>
      </c>
      <c r="J118" s="7">
        <f>+'2015Proj'!J118*'Tuition Calculations'!BG104*(1+'Select Headcount Changes'!U111)</f>
        <v>34775.673600000002</v>
      </c>
      <c r="K118" s="7">
        <f>+'2015Proj'!K118*'Tuition Calculations'!BM104*(1+'Select Headcount Changes'!U111)</f>
        <v>21003.1296</v>
      </c>
      <c r="L118" s="7">
        <f t="shared" si="36"/>
        <v>840.12518399999999</v>
      </c>
      <c r="M118" s="7">
        <f>+'2015Proj'!M118*'Tuition Calculations'!BG104*(1+'Select Headcount Changes'!U111)</f>
        <v>0</v>
      </c>
      <c r="N118" s="7">
        <f>+'2015Proj'!N118*'Tuition Calculations'!BM104*(1+'Select Headcount Changes'!U111)</f>
        <v>0</v>
      </c>
      <c r="O118" s="7">
        <f>+'2015Proj'!O118*'Tuition Calculations'!BS104*(1+'Select Headcount Changes'!U111)</f>
        <v>0</v>
      </c>
      <c r="P118" s="7">
        <f t="shared" si="23"/>
        <v>0</v>
      </c>
      <c r="Q118" s="7">
        <f t="shared" si="24"/>
        <v>1696.7774208000003</v>
      </c>
      <c r="R118" s="7">
        <f t="shared" si="25"/>
        <v>32238.770995200004</v>
      </c>
      <c r="T118" s="5">
        <v>0</v>
      </c>
      <c r="U118" s="5">
        <v>0</v>
      </c>
      <c r="V118" s="5">
        <v>1</v>
      </c>
      <c r="W118" s="5">
        <f t="shared" si="17"/>
        <v>0</v>
      </c>
      <c r="X118" s="5">
        <f t="shared" si="17"/>
        <v>0</v>
      </c>
      <c r="Y118" s="5">
        <f t="shared" si="17"/>
        <v>32238.770995200004</v>
      </c>
      <c r="Z118" s="7">
        <f>+'2015Proj'!Z118*'Tuition Calculations'!BY104*(1+'Select Headcount Changes'!U111)</f>
        <v>1261.04856</v>
      </c>
      <c r="AA118" s="7">
        <f>+'2015Proj'!AA118*'Tuition Calculations'!CE104*(1+'Select Headcount Changes'!U111)</f>
        <v>649.89192000000003</v>
      </c>
      <c r="AB118" s="7">
        <f t="shared" si="55"/>
        <v>25.995676800000002</v>
      </c>
      <c r="AC118" s="7">
        <f>+'2015Proj'!AC118*'Tuition Calculations'!BY104*(1+'Select Headcount Changes'!U111)</f>
        <v>0</v>
      </c>
      <c r="AD118" s="7">
        <f>+'2015Proj'!AD118*'Tuition Calculations'!CE104*(1+'Select Headcount Changes'!U111)</f>
        <v>0</v>
      </c>
      <c r="AE118" s="7">
        <f>+'2015Proj'!AE118*'Tuition Calculations'!CK104*(1+'Select Headcount Changes'!U111)</f>
        <v>0</v>
      </c>
      <c r="AF118" s="7">
        <f t="shared" si="56"/>
        <v>0</v>
      </c>
      <c r="AG118" s="7">
        <f t="shared" si="57"/>
        <v>61.752644160000003</v>
      </c>
      <c r="AH118" s="7">
        <f t="shared" si="58"/>
        <v>1173.30023904</v>
      </c>
      <c r="AJ118" s="5">
        <v>0</v>
      </c>
      <c r="AK118" s="5">
        <v>0</v>
      </c>
      <c r="AL118" s="5">
        <v>1</v>
      </c>
      <c r="AM118" s="5">
        <f t="shared" si="18"/>
        <v>0</v>
      </c>
      <c r="AN118" s="5">
        <f t="shared" si="19"/>
        <v>0</v>
      </c>
      <c r="AO118" s="5">
        <f t="shared" si="20"/>
        <v>1173.30023904</v>
      </c>
      <c r="AP118" s="5">
        <f t="shared" si="59"/>
        <v>1173.30023904</v>
      </c>
    </row>
    <row r="119" spans="1:42" ht="18" customHeight="1" x14ac:dyDescent="0.25">
      <c r="A119" s="2" t="s">
        <v>15</v>
      </c>
      <c r="B119" s="2" t="s">
        <v>110</v>
      </c>
      <c r="C119" s="2" t="s">
        <v>27</v>
      </c>
      <c r="D119" s="2" t="s">
        <v>27</v>
      </c>
      <c r="E119" s="2" t="s">
        <v>69</v>
      </c>
      <c r="F119" s="2" t="s">
        <v>43</v>
      </c>
      <c r="G119" s="2" t="s">
        <v>71</v>
      </c>
      <c r="H119" s="2" t="s">
        <v>13</v>
      </c>
      <c r="I119" s="2" t="s">
        <v>14</v>
      </c>
      <c r="J119" s="7">
        <f>+'2015Proj'!J119*'Tuition Calculations'!BG105*(1+'Select Headcount Changes'!U112)</f>
        <v>511036.87834311026</v>
      </c>
      <c r="K119" s="7">
        <f>+'2015Proj'!K119*'Tuition Calculations'!BM105*(1+'Select Headcount Changes'!U112)</f>
        <v>511036.87834311026</v>
      </c>
      <c r="L119" s="7">
        <f t="shared" si="36"/>
        <v>20441.475133724412</v>
      </c>
      <c r="M119" s="7">
        <f>+'2015Proj'!M119*'Tuition Calculations'!BG105*(1+'Select Headcount Changes'!U112)</f>
        <v>0</v>
      </c>
      <c r="N119" s="7">
        <f>+'2015Proj'!N119*'Tuition Calculations'!BM105*(1+'Select Headcount Changes'!U112)</f>
        <v>3469.9890931367304</v>
      </c>
      <c r="O119" s="7">
        <f>+'2015Proj'!O119*'Tuition Calculations'!BS105*(1+'Select Headcount Changes'!U112)</f>
        <v>0</v>
      </c>
      <c r="P119" s="7">
        <f t="shared" si="23"/>
        <v>3469.9890931367304</v>
      </c>
      <c r="Q119" s="7">
        <f t="shared" si="24"/>
        <v>24356.270705812458</v>
      </c>
      <c r="R119" s="7">
        <f t="shared" si="25"/>
        <v>462769.14341043669</v>
      </c>
      <c r="T119" s="5">
        <v>0</v>
      </c>
      <c r="U119" s="5">
        <v>0</v>
      </c>
      <c r="V119" s="5">
        <v>1</v>
      </c>
      <c r="W119" s="5">
        <f t="shared" si="17"/>
        <v>0</v>
      </c>
      <c r="X119" s="5">
        <f t="shared" si="17"/>
        <v>0</v>
      </c>
      <c r="Y119" s="5">
        <f t="shared" si="17"/>
        <v>462769.14341043669</v>
      </c>
      <c r="Z119" s="7">
        <f>+'2015Proj'!Z119*'Tuition Calculations'!BY105*(1+'Select Headcount Changes'!U112)</f>
        <v>15804.556979746318</v>
      </c>
      <c r="AA119" s="7">
        <f>+'2015Proj'!AA119*'Tuition Calculations'!CE105*(1+'Select Headcount Changes'!U112)</f>
        <v>15804.556979746318</v>
      </c>
      <c r="AB119" s="7">
        <f t="shared" si="55"/>
        <v>632.18227918985269</v>
      </c>
      <c r="AC119" s="7">
        <f>+'2015Proj'!AC119*'Tuition Calculations'!BY105*(1+'Select Headcount Changes'!U112)</f>
        <v>0</v>
      </c>
      <c r="AD119" s="7">
        <f>+'2015Proj'!AD119*'Tuition Calculations'!CE105*(1+'Select Headcount Changes'!U112)</f>
        <v>107.66469245762228</v>
      </c>
      <c r="AE119" s="7">
        <f>+'2015Proj'!AE119*'Tuition Calculations'!CK105*(1+'Select Headcount Changes'!U112)</f>
        <v>0</v>
      </c>
      <c r="AF119" s="7">
        <f t="shared" si="56"/>
        <v>107.66469245762228</v>
      </c>
      <c r="AG119" s="7">
        <f t="shared" si="57"/>
        <v>753.23550040494229</v>
      </c>
      <c r="AH119" s="7">
        <f t="shared" si="58"/>
        <v>14311.474507693902</v>
      </c>
      <c r="AJ119" s="5">
        <v>0</v>
      </c>
      <c r="AK119" s="5">
        <v>0</v>
      </c>
      <c r="AL119" s="5">
        <v>1</v>
      </c>
      <c r="AM119" s="5">
        <f t="shared" si="18"/>
        <v>0</v>
      </c>
      <c r="AN119" s="5">
        <f t="shared" si="19"/>
        <v>0</v>
      </c>
      <c r="AO119" s="5">
        <f t="shared" si="20"/>
        <v>14311.474507693902</v>
      </c>
      <c r="AP119" s="5">
        <f t="shared" si="59"/>
        <v>14311.474507693902</v>
      </c>
    </row>
    <row r="120" spans="1:42" ht="18" customHeight="1" x14ac:dyDescent="0.25">
      <c r="A120" s="2" t="s">
        <v>15</v>
      </c>
      <c r="B120" s="2" t="s">
        <v>110</v>
      </c>
      <c r="C120" s="2" t="s">
        <v>27</v>
      </c>
      <c r="D120" s="2" t="s">
        <v>27</v>
      </c>
      <c r="E120" s="2" t="s">
        <v>69</v>
      </c>
      <c r="F120" s="2" t="s">
        <v>43</v>
      </c>
      <c r="G120" s="2" t="s">
        <v>71</v>
      </c>
      <c r="H120" s="2" t="s">
        <v>15</v>
      </c>
      <c r="I120" s="2" t="s">
        <v>16</v>
      </c>
      <c r="J120" s="7">
        <f>+'2015Proj'!J120*'Tuition Calculations'!BG106*(1+'Select Headcount Changes'!U113)</f>
        <v>0</v>
      </c>
      <c r="K120" s="7">
        <f>+'2015Proj'!K120*'Tuition Calculations'!BM106*(1+'Select Headcount Changes'!U113)</f>
        <v>0</v>
      </c>
      <c r="L120" s="7">
        <f t="shared" si="36"/>
        <v>0</v>
      </c>
      <c r="M120" s="7">
        <f>+'2015Proj'!M120*'Tuition Calculations'!BG106*(1+'Select Headcount Changes'!U113)</f>
        <v>0</v>
      </c>
      <c r="N120" s="7">
        <f>+'2015Proj'!N120*'Tuition Calculations'!BM106*(1+'Select Headcount Changes'!U113)</f>
        <v>0</v>
      </c>
      <c r="O120" s="7">
        <f>+'2015Proj'!O120*'Tuition Calculations'!BS106*(1+'Select Headcount Changes'!U113)</f>
        <v>0</v>
      </c>
      <c r="P120" s="7">
        <f t="shared" si="23"/>
        <v>0</v>
      </c>
      <c r="Q120" s="7">
        <f t="shared" si="24"/>
        <v>0</v>
      </c>
      <c r="R120" s="7">
        <f t="shared" si="25"/>
        <v>0</v>
      </c>
      <c r="T120" s="5">
        <v>0</v>
      </c>
      <c r="U120" s="5">
        <v>0</v>
      </c>
      <c r="V120" s="5">
        <v>1</v>
      </c>
      <c r="W120" s="5">
        <f t="shared" si="17"/>
        <v>0</v>
      </c>
      <c r="X120" s="5">
        <f t="shared" si="17"/>
        <v>0</v>
      </c>
      <c r="Y120" s="5">
        <f>+$R120*V120</f>
        <v>0</v>
      </c>
      <c r="Z120" s="7">
        <f>+'2015Proj'!Z120*'Tuition Calculations'!BY106*(1+'Select Headcount Changes'!U113)</f>
        <v>0</v>
      </c>
      <c r="AA120" s="7">
        <f>+'2015Proj'!AA120*'Tuition Calculations'!CE106*(1+'Select Headcount Changes'!U113)</f>
        <v>0</v>
      </c>
      <c r="AB120" s="7">
        <f t="shared" si="55"/>
        <v>0</v>
      </c>
      <c r="AC120" s="7">
        <f>+'2015Proj'!AC120*'Tuition Calculations'!BY106*(1+'Select Headcount Changes'!U113)</f>
        <v>0</v>
      </c>
      <c r="AD120" s="7">
        <f>+'2015Proj'!AD120*'Tuition Calculations'!CE106*(1+'Select Headcount Changes'!U113)</f>
        <v>0</v>
      </c>
      <c r="AE120" s="7">
        <f>+'2015Proj'!AE120*'Tuition Calculations'!CK106*(1+'Select Headcount Changes'!U113)</f>
        <v>0</v>
      </c>
      <c r="AF120" s="7">
        <f t="shared" si="56"/>
        <v>0</v>
      </c>
      <c r="AG120" s="7">
        <f t="shared" si="57"/>
        <v>0</v>
      </c>
      <c r="AH120" s="7">
        <f t="shared" si="58"/>
        <v>0</v>
      </c>
      <c r="AJ120" s="5">
        <v>0</v>
      </c>
      <c r="AK120" s="5">
        <v>0</v>
      </c>
      <c r="AL120" s="5">
        <v>1</v>
      </c>
      <c r="AM120" s="5">
        <f t="shared" si="18"/>
        <v>0</v>
      </c>
      <c r="AN120" s="5">
        <f t="shared" si="19"/>
        <v>0</v>
      </c>
      <c r="AO120" s="5">
        <f t="shared" si="20"/>
        <v>0</v>
      </c>
      <c r="AP120" s="5">
        <f t="shared" si="59"/>
        <v>0</v>
      </c>
    </row>
    <row r="121" spans="1:42" ht="18" customHeight="1" x14ac:dyDescent="0.25">
      <c r="A121" s="39"/>
      <c r="B121" s="39"/>
      <c r="C121" s="39"/>
      <c r="D121" s="39"/>
      <c r="E121" s="39"/>
      <c r="F121" s="39"/>
      <c r="G121" s="39"/>
      <c r="H121" s="39"/>
      <c r="I121" s="39"/>
      <c r="T121" s="40"/>
      <c r="U121" s="40"/>
      <c r="V121" s="40"/>
      <c r="W121" s="40"/>
      <c r="X121" s="40"/>
      <c r="Y121" s="40"/>
      <c r="Z121" s="7"/>
      <c r="AA121" s="7"/>
      <c r="AB121" s="7"/>
      <c r="AC121" s="7"/>
      <c r="AD121" s="7"/>
      <c r="AE121" s="7"/>
      <c r="AF121" s="7"/>
      <c r="AG121" s="7"/>
      <c r="AH121" s="7"/>
      <c r="AJ121" s="40"/>
      <c r="AK121" s="40"/>
      <c r="AL121" s="40"/>
      <c r="AM121" s="40"/>
      <c r="AN121" s="40"/>
      <c r="AO121" s="40"/>
      <c r="AP121" s="40"/>
    </row>
    <row r="122" spans="1:42" ht="18" customHeight="1" x14ac:dyDescent="0.25">
      <c r="A122" s="39"/>
      <c r="B122" s="39"/>
      <c r="C122" s="39"/>
      <c r="D122" s="39"/>
      <c r="E122" s="39"/>
      <c r="F122" s="39"/>
      <c r="G122" s="38" t="s">
        <v>186</v>
      </c>
      <c r="H122" s="2"/>
      <c r="I122" s="38" t="s">
        <v>195</v>
      </c>
      <c r="J122" s="5">
        <f>+J103+J105</f>
        <v>40097303.731675737</v>
      </c>
      <c r="K122" s="5">
        <f t="shared" ref="K122:R123" si="60">+K103+K105</f>
        <v>40097303.731675737</v>
      </c>
      <c r="L122" s="5">
        <f t="shared" si="60"/>
        <v>1603892.1492670295</v>
      </c>
      <c r="M122" s="5">
        <f t="shared" si="60"/>
        <v>0</v>
      </c>
      <c r="N122" s="5">
        <f t="shared" si="60"/>
        <v>829468.61214005132</v>
      </c>
      <c r="O122" s="5">
        <f t="shared" si="60"/>
        <v>0</v>
      </c>
      <c r="P122" s="5">
        <f t="shared" si="60"/>
        <v>829468.61214005132</v>
      </c>
      <c r="Q122" s="5">
        <f t="shared" si="60"/>
        <v>1883197.1485134328</v>
      </c>
      <c r="R122" s="5">
        <f t="shared" si="60"/>
        <v>35780745.821755223</v>
      </c>
      <c r="S122" s="40"/>
      <c r="T122" s="40"/>
      <c r="U122" s="40"/>
      <c r="V122" s="40"/>
      <c r="W122" s="40"/>
      <c r="X122" s="40"/>
      <c r="Y122" s="40"/>
      <c r="Z122" s="5">
        <f>+Z103+Z105</f>
        <v>2096762.8791727228</v>
      </c>
      <c r="AA122" s="5">
        <f t="shared" ref="AA122:AH123" si="61">+AA103+AA105</f>
        <v>2096762.8791727228</v>
      </c>
      <c r="AB122" s="5">
        <f t="shared" si="61"/>
        <v>83870.51516690891</v>
      </c>
      <c r="AC122" s="5">
        <f t="shared" si="61"/>
        <v>0</v>
      </c>
      <c r="AD122" s="5">
        <f t="shared" si="61"/>
        <v>43493.128139185552</v>
      </c>
      <c r="AE122" s="5">
        <f t="shared" si="61"/>
        <v>0</v>
      </c>
      <c r="AF122" s="5">
        <f t="shared" si="61"/>
        <v>43493.128139185552</v>
      </c>
      <c r="AG122" s="5">
        <f t="shared" si="61"/>
        <v>98469.961793331429</v>
      </c>
      <c r="AH122" s="5">
        <f t="shared" si="61"/>
        <v>1870929.2740732969</v>
      </c>
      <c r="AJ122" s="40"/>
      <c r="AK122" s="40"/>
      <c r="AL122" s="40"/>
      <c r="AM122" s="40"/>
      <c r="AN122" s="40"/>
      <c r="AO122" s="40"/>
      <c r="AP122" s="11"/>
    </row>
    <row r="123" spans="1:42" ht="18" customHeight="1" x14ac:dyDescent="0.25">
      <c r="A123" s="39"/>
      <c r="B123" s="39"/>
      <c r="C123" s="39"/>
      <c r="D123" s="39"/>
      <c r="E123" s="39"/>
      <c r="F123" s="39"/>
      <c r="G123" s="38" t="s">
        <v>186</v>
      </c>
      <c r="H123" s="2"/>
      <c r="I123" s="38" t="s">
        <v>196</v>
      </c>
      <c r="J123" s="5">
        <f>+J104+J106</f>
        <v>6841003.127845468</v>
      </c>
      <c r="K123" s="5">
        <f t="shared" si="60"/>
        <v>2373324.7640895746</v>
      </c>
      <c r="L123" s="5">
        <f t="shared" si="60"/>
        <v>94932.990563582978</v>
      </c>
      <c r="M123" s="5">
        <f t="shared" si="60"/>
        <v>0</v>
      </c>
      <c r="N123" s="5">
        <f t="shared" si="60"/>
        <v>13338.319410271819</v>
      </c>
      <c r="O123" s="5">
        <f t="shared" si="60"/>
        <v>34771.539253793431</v>
      </c>
      <c r="P123" s="5">
        <f t="shared" si="60"/>
        <v>48109.85866406525</v>
      </c>
      <c r="Q123" s="5">
        <f t="shared" si="60"/>
        <v>334898.013930891</v>
      </c>
      <c r="R123" s="5">
        <f t="shared" si="60"/>
        <v>6363062.2646869281</v>
      </c>
      <c r="S123" s="40"/>
      <c r="T123" s="40"/>
      <c r="U123" s="40"/>
      <c r="V123" s="40"/>
      <c r="W123" s="40"/>
      <c r="X123" s="40"/>
      <c r="Y123" s="40"/>
      <c r="Z123" s="5">
        <f>+Z104+Z106</f>
        <v>318720.10972732009</v>
      </c>
      <c r="AA123" s="5">
        <f t="shared" si="61"/>
        <v>123428.89521074449</v>
      </c>
      <c r="AB123" s="5">
        <f t="shared" si="61"/>
        <v>4937.1558084297803</v>
      </c>
      <c r="AC123" s="5">
        <f t="shared" si="61"/>
        <v>0</v>
      </c>
      <c r="AD123" s="5">
        <f t="shared" si="61"/>
        <v>701.46260224233424</v>
      </c>
      <c r="AE123" s="5">
        <f t="shared" si="61"/>
        <v>1537.1372600974717</v>
      </c>
      <c r="AF123" s="5">
        <f t="shared" si="61"/>
        <v>2238.5998623398059</v>
      </c>
      <c r="AG123" s="5">
        <f t="shared" si="61"/>
        <v>15577.217702827524</v>
      </c>
      <c r="AH123" s="5">
        <f t="shared" si="61"/>
        <v>295967.13635372295</v>
      </c>
      <c r="AJ123" s="40"/>
      <c r="AK123" s="40"/>
      <c r="AL123" s="40"/>
      <c r="AM123" s="40"/>
      <c r="AN123" s="40"/>
      <c r="AO123" s="40"/>
      <c r="AP123" s="11"/>
    </row>
    <row r="124" spans="1:42" ht="18" customHeight="1" x14ac:dyDescent="0.25">
      <c r="A124" s="39"/>
      <c r="B124" s="39"/>
      <c r="C124" s="39"/>
      <c r="D124" s="39"/>
      <c r="E124" s="39"/>
      <c r="F124" s="39"/>
      <c r="G124" s="38" t="s">
        <v>197</v>
      </c>
      <c r="H124" s="2"/>
      <c r="I124" s="38" t="s">
        <v>195</v>
      </c>
      <c r="J124" s="5">
        <f>+J107+J109+J111+J113+J115+J117+J119</f>
        <v>7957446.3930941923</v>
      </c>
      <c r="K124" s="5">
        <f t="shared" ref="K124:R125" si="62">+K107+K109+K111+K113+K115+K117+K119</f>
        <v>7957446.3930941923</v>
      </c>
      <c r="L124" s="5">
        <f t="shared" si="62"/>
        <v>318297.85572376772</v>
      </c>
      <c r="M124" s="5">
        <f t="shared" si="62"/>
        <v>0</v>
      </c>
      <c r="N124" s="5">
        <f t="shared" si="62"/>
        <v>26029.501595913771</v>
      </c>
      <c r="O124" s="5">
        <f t="shared" si="62"/>
        <v>0</v>
      </c>
      <c r="P124" s="5">
        <f t="shared" si="62"/>
        <v>26029.501595913771</v>
      </c>
      <c r="Q124" s="5">
        <f t="shared" si="62"/>
        <v>380655.95178872556</v>
      </c>
      <c r="R124" s="5">
        <f t="shared" si="62"/>
        <v>7232463.083985785</v>
      </c>
      <c r="S124" s="40"/>
      <c r="T124" s="40"/>
      <c r="U124" s="40"/>
      <c r="V124" s="40"/>
      <c r="W124" s="40"/>
      <c r="X124" s="40"/>
      <c r="Y124" s="40"/>
      <c r="Z124" s="5">
        <f>+Z107+Z109+Z111+Z113+Z115+Z117+Z119</f>
        <v>246070.62431905032</v>
      </c>
      <c r="AA124" s="5">
        <f t="shared" ref="AA124:AH125" si="63">+AA107+AA109+AA111+AA113+AA115+AA117+AA119</f>
        <v>246070.62431905032</v>
      </c>
      <c r="AB124" s="5">
        <f t="shared" si="63"/>
        <v>9842.8249727620114</v>
      </c>
      <c r="AC124" s="5">
        <f t="shared" si="63"/>
        <v>0</v>
      </c>
      <c r="AD124" s="5">
        <f t="shared" si="63"/>
        <v>805.2826692945132</v>
      </c>
      <c r="AE124" s="5">
        <f t="shared" si="63"/>
        <v>0</v>
      </c>
      <c r="AF124" s="5">
        <f t="shared" si="63"/>
        <v>805.2826692945132</v>
      </c>
      <c r="AG124" s="5">
        <f t="shared" si="63"/>
        <v>11771.125833849692</v>
      </c>
      <c r="AH124" s="5">
        <f t="shared" si="63"/>
        <v>223651.39084314409</v>
      </c>
      <c r="AJ124" s="40"/>
      <c r="AK124" s="40"/>
      <c r="AL124" s="40"/>
      <c r="AM124" s="40"/>
      <c r="AN124" s="40"/>
      <c r="AO124" s="40"/>
      <c r="AP124" s="11"/>
    </row>
    <row r="125" spans="1:42" ht="18" customHeight="1" x14ac:dyDescent="0.25">
      <c r="A125" s="39"/>
      <c r="B125" s="39"/>
      <c r="C125" s="39"/>
      <c r="D125" s="39"/>
      <c r="E125" s="39"/>
      <c r="F125" s="39"/>
      <c r="G125" s="38" t="s">
        <v>197</v>
      </c>
      <c r="H125" s="2"/>
      <c r="I125" s="38" t="s">
        <v>196</v>
      </c>
      <c r="J125" s="5">
        <f>+J108+J110+J112+J114+J116+J118+J120</f>
        <v>1594827.1695995482</v>
      </c>
      <c r="K125" s="5">
        <f t="shared" si="62"/>
        <v>900291.82165774435</v>
      </c>
      <c r="L125" s="5">
        <f t="shared" si="62"/>
        <v>36011.672866309767</v>
      </c>
      <c r="M125" s="5">
        <f t="shared" si="62"/>
        <v>21058.345069915849</v>
      </c>
      <c r="N125" s="5">
        <f t="shared" si="62"/>
        <v>5938.8540700840003</v>
      </c>
      <c r="O125" s="5">
        <f t="shared" si="62"/>
        <v>91798.308025713777</v>
      </c>
      <c r="P125" s="5">
        <f t="shared" si="62"/>
        <v>118795.50716571363</v>
      </c>
      <c r="Q125" s="5">
        <f t="shared" si="62"/>
        <v>72000.999478376238</v>
      </c>
      <c r="R125" s="5">
        <f t="shared" si="62"/>
        <v>1368018.9900891483</v>
      </c>
      <c r="S125" s="40"/>
      <c r="T125" s="40"/>
      <c r="U125" s="40"/>
      <c r="V125" s="40"/>
      <c r="W125" s="40"/>
      <c r="X125" s="40"/>
      <c r="Y125" s="40"/>
      <c r="Z125" s="5">
        <f>+Z108+Z110+Z112+Z114+Z116+Z118+Z120</f>
        <v>57855.916182342626</v>
      </c>
      <c r="AA125" s="5">
        <f t="shared" si="63"/>
        <v>27832.579723880561</v>
      </c>
      <c r="AB125" s="5">
        <f t="shared" si="63"/>
        <v>1113.3031889552224</v>
      </c>
      <c r="AC125" s="5">
        <f t="shared" si="63"/>
        <v>764.66920739495379</v>
      </c>
      <c r="AD125" s="5">
        <f t="shared" si="63"/>
        <v>0</v>
      </c>
      <c r="AE125" s="5">
        <f t="shared" si="63"/>
        <v>3969.6005389915749</v>
      </c>
      <c r="AF125" s="5">
        <f t="shared" si="63"/>
        <v>4734.2697463865288</v>
      </c>
      <c r="AG125" s="5">
        <f t="shared" si="63"/>
        <v>2600.4171623500438</v>
      </c>
      <c r="AH125" s="5">
        <f t="shared" si="63"/>
        <v>49407.926084650833</v>
      </c>
      <c r="AJ125" s="40"/>
      <c r="AK125" s="40"/>
      <c r="AL125" s="40"/>
      <c r="AM125" s="40"/>
      <c r="AN125" s="40"/>
      <c r="AO125" s="40"/>
      <c r="AP125" s="11"/>
    </row>
    <row r="126" spans="1:42" ht="18" customHeight="1" x14ac:dyDescent="0.25">
      <c r="A126" s="39"/>
      <c r="B126" s="39"/>
      <c r="C126" s="39"/>
      <c r="D126" s="39"/>
      <c r="E126" s="39"/>
      <c r="F126" s="39"/>
      <c r="G126" s="38" t="s">
        <v>187</v>
      </c>
      <c r="H126" s="2"/>
      <c r="I126" s="2"/>
      <c r="J126" s="5">
        <f>SUM(J122:J125)</f>
        <v>56490580.42221494</v>
      </c>
      <c r="K126" s="5">
        <f t="shared" ref="K126:R126" si="64">SUM(K122:K125)</f>
        <v>51328366.71051725</v>
      </c>
      <c r="L126" s="5">
        <f t="shared" si="64"/>
        <v>2053134.6684206901</v>
      </c>
      <c r="M126" s="5">
        <f t="shared" si="64"/>
        <v>21058.345069915849</v>
      </c>
      <c r="N126" s="5">
        <f t="shared" si="64"/>
        <v>874775.28721632098</v>
      </c>
      <c r="O126" s="5">
        <f t="shared" si="64"/>
        <v>126569.8472795072</v>
      </c>
      <c r="P126" s="5">
        <f t="shared" si="64"/>
        <v>1022403.4795657439</v>
      </c>
      <c r="Q126" s="5">
        <f t="shared" si="64"/>
        <v>2670752.113711426</v>
      </c>
      <c r="R126" s="5">
        <f t="shared" si="64"/>
        <v>50744290.160517082</v>
      </c>
      <c r="S126" s="40"/>
      <c r="T126" s="40"/>
      <c r="U126" s="40"/>
      <c r="V126" s="40"/>
      <c r="W126" s="40"/>
      <c r="X126" s="40"/>
      <c r="Y126" s="40"/>
      <c r="Z126" s="5">
        <f>SUM(Z122:Z125)</f>
        <v>2719409.529401436</v>
      </c>
      <c r="AA126" s="5">
        <f t="shared" ref="AA126:AH126" si="65">SUM(AA122:AA125)</f>
        <v>2494094.9784263982</v>
      </c>
      <c r="AB126" s="5">
        <f t="shared" si="65"/>
        <v>99763.799137055932</v>
      </c>
      <c r="AC126" s="5">
        <f t="shared" si="65"/>
        <v>764.66920739495379</v>
      </c>
      <c r="AD126" s="5">
        <f t="shared" si="65"/>
        <v>44999.873410722401</v>
      </c>
      <c r="AE126" s="5">
        <f t="shared" si="65"/>
        <v>5506.7377990890463</v>
      </c>
      <c r="AF126" s="5">
        <f t="shared" si="65"/>
        <v>51271.280417206399</v>
      </c>
      <c r="AG126" s="5">
        <f t="shared" si="65"/>
        <v>128418.72249235869</v>
      </c>
      <c r="AH126" s="5">
        <f t="shared" si="65"/>
        <v>2439955.7273548148</v>
      </c>
      <c r="AJ126" s="40"/>
      <c r="AK126" s="40"/>
      <c r="AL126" s="40"/>
      <c r="AM126" s="40"/>
      <c r="AN126" s="40"/>
      <c r="AO126" s="40"/>
      <c r="AP126" s="11"/>
    </row>
    <row r="127" spans="1:42" ht="18" customHeight="1" x14ac:dyDescent="0.25">
      <c r="A127" s="39"/>
      <c r="B127" s="39"/>
      <c r="C127" s="39"/>
      <c r="D127" s="39"/>
      <c r="E127" s="39"/>
      <c r="F127" s="39"/>
      <c r="G127" s="39"/>
      <c r="H127" s="39"/>
      <c r="I127" s="39"/>
      <c r="T127" s="40"/>
      <c r="U127" s="40"/>
      <c r="V127" s="40"/>
      <c r="W127" s="40"/>
      <c r="X127" s="40"/>
      <c r="Y127" s="40"/>
      <c r="Z127" s="7"/>
      <c r="AA127" s="7"/>
      <c r="AB127" s="7"/>
      <c r="AC127" s="7"/>
      <c r="AD127" s="7"/>
      <c r="AE127" s="7"/>
      <c r="AF127" s="7"/>
      <c r="AG127" s="7"/>
      <c r="AH127" s="7"/>
      <c r="AJ127" s="40"/>
      <c r="AK127" s="40"/>
      <c r="AL127" s="40"/>
      <c r="AM127" s="40"/>
      <c r="AN127" s="40"/>
      <c r="AO127" s="40"/>
      <c r="AP127" s="40"/>
    </row>
    <row r="128" spans="1:42" ht="18" customHeight="1" x14ac:dyDescent="0.25">
      <c r="R128" s="7">
        <f>ROUND(SUM(R3:R120),-6)</f>
        <v>2436000000</v>
      </c>
      <c r="T128" s="7"/>
      <c r="U128" s="7"/>
      <c r="V128" s="7"/>
      <c r="W128" s="7"/>
      <c r="X128" s="7"/>
      <c r="Y128" s="7"/>
      <c r="Z128" s="7"/>
      <c r="AA128" s="7"/>
      <c r="AB128" s="7"/>
      <c r="AC128" s="7"/>
      <c r="AD128" s="7"/>
      <c r="AE128" s="7"/>
      <c r="AF128" s="7"/>
      <c r="AG128" s="7"/>
      <c r="AJ128" s="7"/>
      <c r="AK128" s="7"/>
      <c r="AL128" s="7"/>
      <c r="AP128" s="7"/>
    </row>
    <row r="129" spans="17:42" ht="18" customHeight="1" x14ac:dyDescent="0.25">
      <c r="R129" s="7">
        <v>652000000</v>
      </c>
      <c r="T129" s="7"/>
      <c r="U129" s="7"/>
      <c r="V129" s="7"/>
      <c r="W129" s="7">
        <f>SUM(W3:W128)</f>
        <v>552968669.12324417</v>
      </c>
      <c r="X129" s="7">
        <f>SUM(X3:X128)</f>
        <v>57776386.191097327</v>
      </c>
      <c r="Y129" s="7">
        <f>SUM(Y3:Y128)</f>
        <v>50744290.160517082</v>
      </c>
      <c r="Z129" s="7"/>
      <c r="AA129" s="7"/>
      <c r="AB129" s="7"/>
      <c r="AC129" s="7"/>
      <c r="AD129" s="7"/>
      <c r="AE129" s="7"/>
      <c r="AF129" s="7"/>
      <c r="AG129" s="7"/>
      <c r="AH129" s="7">
        <f>ROUND(SUM(AH3:AH128),-4)</f>
        <v>46400000</v>
      </c>
      <c r="AJ129" s="7"/>
      <c r="AK129" s="7"/>
      <c r="AL129" s="7"/>
      <c r="AM129" s="7">
        <f>ROUND(SUM(AM3:AM128),-4)</f>
        <v>10190000</v>
      </c>
      <c r="AN129" s="7">
        <f>ROUND(SUM(AN3:AN128),-4)</f>
        <v>2840000</v>
      </c>
      <c r="AO129" s="7">
        <f>ROUND(SUM(AO3:AO128),-4)</f>
        <v>2440000</v>
      </c>
      <c r="AP129" s="11">
        <f>SUM(AM129:AO129)</f>
        <v>15470000</v>
      </c>
    </row>
    <row r="130" spans="17:42" ht="18" customHeight="1" x14ac:dyDescent="0.25">
      <c r="Q130" s="9" t="s">
        <v>135</v>
      </c>
      <c r="R130" s="7">
        <f>+R3+R5+R78+R80+R103+R105</f>
        <v>264694984.244133</v>
      </c>
      <c r="S130" s="7">
        <f>+R130-'2015Proj'!R130</f>
        <v>3316919.7348582745</v>
      </c>
    </row>
    <row r="131" spans="17:42" ht="18" customHeight="1" x14ac:dyDescent="0.25">
      <c r="Q131" s="9" t="s">
        <v>143</v>
      </c>
      <c r="R131" s="7">
        <f>+'2015Proj'!R131+ROUND(FY16Calculations!S$130*0.3*FY16Calculations!S138,-3)</f>
        <v>14173000</v>
      </c>
      <c r="X131" s="11">
        <f>+R131-'2015Proj'!R131</f>
        <v>710000</v>
      </c>
      <c r="AO131" s="7" t="s">
        <v>190</v>
      </c>
      <c r="AP131" s="11">
        <f>+AP3+AP5+AP78+AP80+AP103+AP105</f>
        <v>13818932.593042482</v>
      </c>
    </row>
    <row r="132" spans="17:42" ht="18" customHeight="1" x14ac:dyDescent="0.25">
      <c r="Q132" s="9" t="s">
        <v>145</v>
      </c>
      <c r="R132" s="7">
        <f>+'2015Proj'!R132+ROUND(FY16Calculations!S$130*0.3*FY16Calculations!S139,-3)</f>
        <v>3125000</v>
      </c>
      <c r="X132" s="11">
        <f>+R132-'2015Proj'!R132</f>
        <v>151000</v>
      </c>
    </row>
    <row r="133" spans="17:42" ht="18" customHeight="1" x14ac:dyDescent="0.25">
      <c r="Q133" s="9" t="s">
        <v>146</v>
      </c>
      <c r="R133" s="7">
        <f>+'2015Proj'!R133+ROUND(FY16Calculations!S$130*0.3*FY16Calculations!S140,-3)</f>
        <v>2824000</v>
      </c>
      <c r="X133" s="11">
        <f>+R133-'2015Proj'!R133</f>
        <v>135000</v>
      </c>
    </row>
    <row r="134" spans="17:42" ht="18" customHeight="1" x14ac:dyDescent="0.25">
      <c r="Q134" s="9" t="s">
        <v>147</v>
      </c>
      <c r="R134" s="7">
        <f>SUM(R131:R133)</f>
        <v>20122000</v>
      </c>
      <c r="X134" s="11">
        <f>SUM(X131:X133)</f>
        <v>996000</v>
      </c>
    </row>
    <row r="135" spans="17:42" ht="18" customHeight="1" x14ac:dyDescent="0.25">
      <c r="Q135" s="9" t="s">
        <v>144</v>
      </c>
      <c r="R135" s="7">
        <f>+'2015Proj'!R135</f>
        <v>6000000</v>
      </c>
      <c r="X135" s="11">
        <f>+R128-R129</f>
        <v>1784000000</v>
      </c>
    </row>
    <row r="136" spans="17:42" ht="18" customHeight="1" x14ac:dyDescent="0.25">
      <c r="Q136" s="9" t="s">
        <v>136</v>
      </c>
      <c r="R136" s="7">
        <f>SUM(R134:R135)</f>
        <v>26122000</v>
      </c>
      <c r="X136" s="11">
        <f>+R128-X134-R129</f>
        <v>1783004000</v>
      </c>
    </row>
    <row r="138" spans="17:42" ht="18" customHeight="1" x14ac:dyDescent="0.25">
      <c r="Q138" s="9" t="s">
        <v>140</v>
      </c>
      <c r="R138" s="7">
        <f>+R3+R5</f>
        <v>188771351.34158918</v>
      </c>
      <c r="S138" s="3">
        <f>+R138/R130</f>
        <v>0.71316557765779931</v>
      </c>
    </row>
    <row r="139" spans="17:42" ht="18" customHeight="1" x14ac:dyDescent="0.25">
      <c r="Q139" s="9" t="s">
        <v>141</v>
      </c>
      <c r="R139" s="7">
        <f>+R78+R80</f>
        <v>40142887.080788597</v>
      </c>
      <c r="S139" s="3">
        <f>+R139/R130</f>
        <v>0.15165715057057555</v>
      </c>
    </row>
    <row r="140" spans="17:42" ht="18" customHeight="1" x14ac:dyDescent="0.25">
      <c r="Q140" s="9" t="s">
        <v>142</v>
      </c>
      <c r="R140" s="7">
        <f>+R103+R105</f>
        <v>35780745.821755223</v>
      </c>
      <c r="S140" s="3">
        <f>+R140/R130</f>
        <v>0.13517727177162522</v>
      </c>
    </row>
    <row r="142" spans="17:42" ht="18" customHeight="1" x14ac:dyDescent="0.25">
      <c r="Q142" s="34" t="s">
        <v>188</v>
      </c>
      <c r="R142" s="7">
        <f>SUM(R3:R6)-R131-R135</f>
        <v>400028773.0790742</v>
      </c>
    </row>
    <row r="144" spans="17:42" ht="18" customHeight="1" x14ac:dyDescent="0.25">
      <c r="R144" s="7">
        <f>+R126+R101+R76-R131-R132-R133-R135</f>
        <v>635367345.47485852</v>
      </c>
    </row>
  </sheetData>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AP144"/>
  <sheetViews>
    <sheetView zoomScale="59" zoomScaleNormal="59" workbookViewId="0">
      <pane xSplit="9" ySplit="2" topLeftCell="M135" activePane="bottomRight" state="frozen"/>
      <selection activeCell="AT1" sqref="A1:XFD1048576"/>
      <selection pane="topRight" activeCell="AT1" sqref="A1:XFD1048576"/>
      <selection pane="bottomLeft" activeCell="AT1" sqref="A1:XFD1048576"/>
      <selection pane="bottomRight" activeCell="AT1" sqref="A1:XFD1048576"/>
    </sheetView>
  </sheetViews>
  <sheetFormatPr defaultRowHeight="15" x14ac:dyDescent="0.25"/>
  <cols>
    <col min="2" max="2" width="42.28515625" customWidth="1"/>
    <col min="3" max="4" width="10.140625" customWidth="1"/>
    <col min="5" max="5" width="40.28515625" customWidth="1"/>
    <col min="6" max="6" width="7.28515625" customWidth="1"/>
    <col min="7" max="7" width="34.7109375" customWidth="1"/>
    <col min="8" max="8" width="9.42578125" customWidth="1"/>
    <col min="9" max="9" width="32.7109375" customWidth="1"/>
    <col min="10" max="10" width="18" style="7" bestFit="1" customWidth="1"/>
    <col min="11" max="11" width="17" style="7" customWidth="1"/>
    <col min="12" max="12" width="14.28515625" style="7" customWidth="1"/>
    <col min="13" max="17" width="15.28515625" style="7" customWidth="1"/>
    <col min="18" max="18" width="16.5703125" style="7" customWidth="1"/>
    <col min="19" max="19" width="11.5703125" bestFit="1" customWidth="1"/>
    <col min="23" max="25" width="14.28515625" customWidth="1"/>
    <col min="26" max="34" width="13" customWidth="1"/>
    <col min="39" max="41" width="13.5703125" customWidth="1"/>
    <col min="42" max="42" width="14.28515625" bestFit="1" customWidth="1"/>
  </cols>
  <sheetData>
    <row r="2" spans="1:42" ht="18" customHeight="1" x14ac:dyDescent="0.25">
      <c r="A2" s="1" t="s">
        <v>0</v>
      </c>
      <c r="B2" s="1" t="s">
        <v>1</v>
      </c>
      <c r="C2" s="1" t="s">
        <v>3</v>
      </c>
      <c r="D2" s="1" t="s">
        <v>2</v>
      </c>
      <c r="E2" s="1" t="s">
        <v>4</v>
      </c>
      <c r="F2" s="1" t="s">
        <v>5</v>
      </c>
      <c r="G2" s="1" t="s">
        <v>6</v>
      </c>
      <c r="H2" s="1" t="s">
        <v>7</v>
      </c>
      <c r="I2" s="1" t="s">
        <v>8</v>
      </c>
      <c r="J2" s="8" t="s">
        <v>111</v>
      </c>
      <c r="K2" s="8" t="s">
        <v>113</v>
      </c>
      <c r="L2" s="8" t="s">
        <v>129</v>
      </c>
      <c r="M2" s="8" t="s">
        <v>130</v>
      </c>
      <c r="N2" s="8" t="s">
        <v>131</v>
      </c>
      <c r="O2" s="8" t="s">
        <v>132</v>
      </c>
      <c r="P2" s="8" t="s">
        <v>133</v>
      </c>
      <c r="Q2" s="8" t="s">
        <v>134</v>
      </c>
      <c r="R2" s="8" t="s">
        <v>127</v>
      </c>
      <c r="T2" s="4" t="s">
        <v>137</v>
      </c>
      <c r="U2" s="4" t="s">
        <v>138</v>
      </c>
      <c r="V2" s="4" t="s">
        <v>139</v>
      </c>
      <c r="W2" s="4" t="s">
        <v>137</v>
      </c>
      <c r="X2" s="4" t="s">
        <v>138</v>
      </c>
      <c r="Y2" s="4" t="s">
        <v>139</v>
      </c>
      <c r="Z2" s="8" t="s">
        <v>112</v>
      </c>
      <c r="AA2" s="8" t="s">
        <v>114</v>
      </c>
      <c r="AB2" s="8" t="s">
        <v>129</v>
      </c>
      <c r="AC2" s="8" t="s">
        <v>148</v>
      </c>
      <c r="AD2" s="8" t="s">
        <v>149</v>
      </c>
      <c r="AE2" s="8" t="s">
        <v>150</v>
      </c>
      <c r="AF2" s="8" t="s">
        <v>151</v>
      </c>
      <c r="AG2" s="8" t="s">
        <v>134</v>
      </c>
      <c r="AH2" s="8" t="s">
        <v>128</v>
      </c>
      <c r="AJ2" s="4" t="s">
        <v>137</v>
      </c>
      <c r="AK2" s="4" t="s">
        <v>138</v>
      </c>
      <c r="AL2" s="4" t="s">
        <v>139</v>
      </c>
      <c r="AM2" s="4" t="s">
        <v>137</v>
      </c>
      <c r="AN2" s="4" t="s">
        <v>138</v>
      </c>
      <c r="AO2" s="4" t="s">
        <v>139</v>
      </c>
    </row>
    <row r="3" spans="1:42" ht="18" customHeight="1" x14ac:dyDescent="0.25">
      <c r="A3" s="2" t="s">
        <v>9</v>
      </c>
      <c r="B3" s="2" t="s">
        <v>10</v>
      </c>
      <c r="C3" s="2" t="s">
        <v>11</v>
      </c>
      <c r="D3" s="2" t="s">
        <v>11</v>
      </c>
      <c r="E3" s="2" t="s">
        <v>12</v>
      </c>
      <c r="F3" s="2" t="s">
        <v>11</v>
      </c>
      <c r="G3" s="2" t="s">
        <v>12</v>
      </c>
      <c r="H3" s="2" t="s">
        <v>13</v>
      </c>
      <c r="I3" s="2" t="s">
        <v>14</v>
      </c>
      <c r="J3" s="7">
        <f>+FY16Calculations!J3*'Tuition Calculations'!BH3*(1+'Select Headcount Changes'!V8)</f>
        <v>205043342.04490399</v>
      </c>
      <c r="K3" s="7">
        <f>+FY16Calculations!K3*'Tuition Calculations'!BN3*(1+'Select Headcount Changes'!V8)</f>
        <v>205043342.04490399</v>
      </c>
      <c r="L3" s="7">
        <f>0.04*K3</f>
        <v>8201733.6817961596</v>
      </c>
      <c r="M3" s="7">
        <f>+FY16Calculations!M3*'Tuition Calculations'!BH3*(1+'Select Headcount Changes'!V8)</f>
        <v>539283.83095682936</v>
      </c>
      <c r="N3" s="7">
        <f>+FY16Calculations!N3*'Tuition Calculations'!BN3*(1+'Select Headcount Changes'!V8)</f>
        <v>897379.28147466958</v>
      </c>
      <c r="O3" s="7">
        <f>+FY16Calculations!O3*'Tuition Calculations'!BT3*(1+'Select Headcount Changes'!V8)</f>
        <v>0</v>
      </c>
      <c r="P3" s="7">
        <f>SUM(M3:O3)</f>
        <v>1436663.1124314989</v>
      </c>
      <c r="Q3" s="7">
        <f>0.05*(J3-L3-P3)</f>
        <v>9770247.2625338174</v>
      </c>
      <c r="R3" s="7">
        <f>+J3-L3-P3-Q3</f>
        <v>185634697.98814252</v>
      </c>
      <c r="T3" s="5">
        <v>1</v>
      </c>
      <c r="U3" s="5">
        <v>0</v>
      </c>
      <c r="V3" s="5">
        <v>0</v>
      </c>
      <c r="W3" s="5">
        <f>+$R3*T3</f>
        <v>185634697.98814252</v>
      </c>
      <c r="X3" s="5">
        <f t="shared" ref="X3:Y18" si="0">+$R3*U3</f>
        <v>0</v>
      </c>
      <c r="Y3" s="5">
        <f t="shared" si="0"/>
        <v>0</v>
      </c>
      <c r="Z3" s="7">
        <f>+FY16Calculations!Z3*'Tuition Calculations'!BZ3*(1+'Select Headcount Changes'!V8)</f>
        <v>10762826.466080226</v>
      </c>
      <c r="AA3" s="7">
        <f>+FY16Calculations!AA3*'Tuition Calculations'!CF3*(1+'Select Headcount Changes'!V8)</f>
        <v>10762826.466080226</v>
      </c>
      <c r="AB3" s="7">
        <f>0.04*AA3</f>
        <v>430513.05864320905</v>
      </c>
      <c r="AC3" s="7">
        <f>+FY16Calculations!AC3*'Tuition Calculations'!BZ3*(1+'Select Headcount Changes'!V8)</f>
        <v>28341.33131166167</v>
      </c>
      <c r="AD3" s="7">
        <f>+FY16Calculations!AD3*'Tuition Calculations'!CF3*(1+'Select Headcount Changes'!V8)</f>
        <v>47080.752503015523</v>
      </c>
      <c r="AE3" s="7">
        <f>+FY16Calculations!AE3*'Tuition Calculations'!CL3*(1+'Select Headcount Changes'!V8)</f>
        <v>0</v>
      </c>
      <c r="AF3" s="7">
        <f>SUM(AC3:AE3)</f>
        <v>75422.0838146772</v>
      </c>
      <c r="AG3" s="7">
        <f>0.05*(Z3-AB3-AF3)</f>
        <v>512844.56618111703</v>
      </c>
      <c r="AH3" s="7">
        <f>+Z3-AB3-AF3-AG3</f>
        <v>9744046.7574412227</v>
      </c>
      <c r="AJ3" s="5">
        <v>1</v>
      </c>
      <c r="AK3" s="5">
        <v>0</v>
      </c>
      <c r="AL3" s="5">
        <v>0</v>
      </c>
      <c r="AM3" s="10">
        <f>+$AH3*AJ3</f>
        <v>9744046.7574412227</v>
      </c>
      <c r="AN3" s="10">
        <f t="shared" ref="AN3:AO18" si="1">+$AH3*AK3</f>
        <v>0</v>
      </c>
      <c r="AO3" s="10">
        <f t="shared" si="1"/>
        <v>0</v>
      </c>
      <c r="AP3" s="37">
        <f t="shared" ref="AP3:AP34" si="2">SUM(AM3:AO3)</f>
        <v>9744046.7574412227</v>
      </c>
    </row>
    <row r="4" spans="1:42" ht="18" customHeight="1" x14ac:dyDescent="0.25">
      <c r="A4" s="2" t="s">
        <v>9</v>
      </c>
      <c r="B4" s="2" t="s">
        <v>10</v>
      </c>
      <c r="C4" s="2" t="s">
        <v>11</v>
      </c>
      <c r="D4" s="2" t="s">
        <v>11</v>
      </c>
      <c r="E4" s="2" t="s">
        <v>12</v>
      </c>
      <c r="F4" s="2" t="s">
        <v>11</v>
      </c>
      <c r="G4" s="2" t="s">
        <v>12</v>
      </c>
      <c r="H4" s="2" t="s">
        <v>15</v>
      </c>
      <c r="I4" s="2" t="s">
        <v>16</v>
      </c>
      <c r="J4" s="7">
        <f>+FY16Calculations!J4*'Tuition Calculations'!BH4*(1+'Select Headcount Changes'!V9)</f>
        <v>269513437.54131186</v>
      </c>
      <c r="K4" s="7">
        <f>+FY16Calculations!K4*'Tuition Calculations'!BN4*(1+'Select Headcount Changes'!V9)</f>
        <v>93496663.619583786</v>
      </c>
      <c r="L4" s="7">
        <f t="shared" ref="L4:L67" si="3">0.04*K4</f>
        <v>3739866.5447833515</v>
      </c>
      <c r="M4" s="7">
        <f>+FY16Calculations!M4*'Tuition Calculations'!BH4*(1+'Select Headcount Changes'!V9)</f>
        <v>4083538.5726001929</v>
      </c>
      <c r="N4" s="7">
        <f>+FY16Calculations!N4*'Tuition Calculations'!BN4*(1+'Select Headcount Changes'!V9)</f>
        <v>49085.20573015001</v>
      </c>
      <c r="O4" s="7">
        <f>+FY16Calculations!O4*'Tuition Calculations'!BT4*(1+'Select Headcount Changes'!V9)</f>
        <v>25090.384891851376</v>
      </c>
      <c r="P4" s="7">
        <f t="shared" ref="P4:P67" si="4">SUM(M4:O4)</f>
        <v>4157714.1632221942</v>
      </c>
      <c r="Q4" s="7">
        <f t="shared" ref="Q4:Q67" si="5">0.05*(J4-L4-P4)</f>
        <v>13080792.841665316</v>
      </c>
      <c r="R4" s="7">
        <f t="shared" ref="R4:R67" si="6">+J4-L4-P4-Q4</f>
        <v>248535063.99164099</v>
      </c>
      <c r="T4" s="5">
        <v>1</v>
      </c>
      <c r="U4" s="5">
        <v>0</v>
      </c>
      <c r="V4" s="5">
        <v>0</v>
      </c>
      <c r="W4" s="5">
        <f t="shared" ref="W4:Y65" si="7">+$R4*T4</f>
        <v>248535063.99164099</v>
      </c>
      <c r="X4" s="5">
        <f t="shared" si="0"/>
        <v>0</v>
      </c>
      <c r="Y4" s="5">
        <f t="shared" si="0"/>
        <v>0</v>
      </c>
      <c r="Z4" s="7">
        <f>+FY16Calculations!Z4*'Tuition Calculations'!BZ4*(1+'Select Headcount Changes'!V9)</f>
        <v>12658734.793578709</v>
      </c>
      <c r="AA4" s="7">
        <f>+FY16Calculations!AA4*'Tuition Calculations'!CF4*(1+'Select Headcount Changes'!V9)</f>
        <v>4902571.0221261494</v>
      </c>
      <c r="AB4" s="7">
        <f t="shared" ref="AB4:AB67" si="8">0.04*AA4</f>
        <v>196102.84088504597</v>
      </c>
      <c r="AC4" s="7">
        <f>+FY16Calculations!AC4*'Tuition Calculations'!BZ4*(1+'Select Headcount Changes'!V9)</f>
        <v>7844.1136354018399</v>
      </c>
      <c r="AD4" s="7">
        <f>+FY16Calculations!AD4*'Tuition Calculations'!CF4*(1+'Select Headcount Changes'!V9)</f>
        <v>2583.3771510237098</v>
      </c>
      <c r="AE4" s="7">
        <f>+FY16Calculations!AE4*'Tuition Calculations'!CL4*(1+'Select Headcount Changes'!V9)</f>
        <v>1109.2162705171554</v>
      </c>
      <c r="AF4" s="7">
        <f t="shared" ref="AF4:AF67" si="9">SUM(AC4:AE4)</f>
        <v>11536.707056942705</v>
      </c>
      <c r="AG4" s="7">
        <f t="shared" ref="AG4:AG67" si="10">0.05*(Z4-AB4-AF4)</f>
        <v>622554.76228183589</v>
      </c>
      <c r="AH4" s="7">
        <f t="shared" ref="AH4:AH67" si="11">+Z4-AB4-AF4-AG4</f>
        <v>11828540.483354883</v>
      </c>
      <c r="AJ4" s="5">
        <v>1</v>
      </c>
      <c r="AK4" s="5">
        <v>0</v>
      </c>
      <c r="AL4" s="5">
        <v>0</v>
      </c>
      <c r="AM4" s="10">
        <f t="shared" ref="AM4:AO65" si="12">+$AH4*AJ4</f>
        <v>11828540.483354883</v>
      </c>
      <c r="AN4" s="10">
        <f t="shared" si="1"/>
        <v>0</v>
      </c>
      <c r="AO4" s="10">
        <f t="shared" si="1"/>
        <v>0</v>
      </c>
      <c r="AP4" s="37">
        <f t="shared" si="2"/>
        <v>11828540.483354883</v>
      </c>
    </row>
    <row r="5" spans="1:42" ht="18" customHeight="1" x14ac:dyDescent="0.25">
      <c r="A5" s="2" t="s">
        <v>9</v>
      </c>
      <c r="B5" s="2" t="s">
        <v>10</v>
      </c>
      <c r="C5" s="2" t="s">
        <v>11</v>
      </c>
      <c r="D5" s="2" t="s">
        <v>11</v>
      </c>
      <c r="E5" s="2" t="s">
        <v>12</v>
      </c>
      <c r="F5" s="2" t="s">
        <v>17</v>
      </c>
      <c r="G5" s="2" t="s">
        <v>18</v>
      </c>
      <c r="H5" s="2" t="s">
        <v>13</v>
      </c>
      <c r="I5" s="2" t="s">
        <v>14</v>
      </c>
      <c r="J5" s="7">
        <f>+FY16Calculations!J5*'Tuition Calculations'!BH5*(1+'Select Headcount Changes'!V10)</f>
        <v>1388171.8868770949</v>
      </c>
      <c r="K5" s="7">
        <f>+FY16Calculations!K5*'Tuition Calculations'!BN5*(1+'Select Headcount Changes'!V10)</f>
        <v>1388171.8868770949</v>
      </c>
      <c r="L5" s="7">
        <f t="shared" si="3"/>
        <v>55526.875475083798</v>
      </c>
      <c r="M5" s="7">
        <f>+FY16Calculations!M5*'Tuition Calculations'!BH5*(1+'Select Headcount Changes'!V10)</f>
        <v>0</v>
      </c>
      <c r="N5" s="7">
        <f>+FY16Calculations!N5*'Tuition Calculations'!BN5*(1+'Select Headcount Changes'!V10)</f>
        <v>0</v>
      </c>
      <c r="O5" s="7">
        <f>+FY16Calculations!O5*'Tuition Calculations'!BT5*(1+'Select Headcount Changes'!V10)</f>
        <v>0</v>
      </c>
      <c r="P5" s="7">
        <f t="shared" si="4"/>
        <v>0</v>
      </c>
      <c r="Q5" s="7">
        <f t="shared" si="5"/>
        <v>66632.250570100558</v>
      </c>
      <c r="R5" s="7">
        <f t="shared" si="6"/>
        <v>1266012.7608319107</v>
      </c>
      <c r="T5" s="5">
        <v>1</v>
      </c>
      <c r="U5" s="5">
        <v>0</v>
      </c>
      <c r="V5" s="5">
        <v>0</v>
      </c>
      <c r="W5" s="5">
        <f t="shared" si="7"/>
        <v>1266012.7608319107</v>
      </c>
      <c r="X5" s="5">
        <f t="shared" si="0"/>
        <v>0</v>
      </c>
      <c r="Y5" s="5">
        <f t="shared" si="0"/>
        <v>0</v>
      </c>
      <c r="Z5" s="7">
        <f>+FY16Calculations!Z5*'Tuition Calculations'!BZ5*(1+'Select Headcount Changes'!V10)</f>
        <v>72934.860000000088</v>
      </c>
      <c r="AA5" s="7">
        <f>+FY16Calculations!AA5*'Tuition Calculations'!CF5*(1+'Select Headcount Changes'!V10)</f>
        <v>72934.860000000088</v>
      </c>
      <c r="AB5" s="7">
        <f t="shared" si="8"/>
        <v>2917.3944000000038</v>
      </c>
      <c r="AC5" s="7">
        <f>+FY16Calculations!AC5*'Tuition Calculations'!BZ5*(1+'Select Headcount Changes'!V10)</f>
        <v>116.69577600000015</v>
      </c>
      <c r="AD5" s="7">
        <f>+FY16Calculations!AD5*'Tuition Calculations'!CF5*(1+'Select Headcount Changes'!V10)</f>
        <v>0</v>
      </c>
      <c r="AE5" s="7">
        <f>+FY16Calculations!AE5*'Tuition Calculations'!CL5*(1+'Select Headcount Changes'!V10)</f>
        <v>0</v>
      </c>
      <c r="AF5" s="7">
        <f t="shared" si="9"/>
        <v>116.69577600000015</v>
      </c>
      <c r="AG5" s="7">
        <f t="shared" si="10"/>
        <v>3495.0384912000045</v>
      </c>
      <c r="AH5" s="7">
        <f t="shared" si="11"/>
        <v>66405.731332800089</v>
      </c>
      <c r="AJ5" s="5">
        <v>1</v>
      </c>
      <c r="AK5" s="5">
        <v>0</v>
      </c>
      <c r="AL5" s="5">
        <v>0</v>
      </c>
      <c r="AM5" s="10">
        <f t="shared" si="12"/>
        <v>66405.731332800089</v>
      </c>
      <c r="AN5" s="10">
        <f t="shared" si="1"/>
        <v>0</v>
      </c>
      <c r="AO5" s="10">
        <f t="shared" si="1"/>
        <v>0</v>
      </c>
      <c r="AP5" s="37">
        <f t="shared" si="2"/>
        <v>66405.731332800089</v>
      </c>
    </row>
    <row r="6" spans="1:42" ht="18" customHeight="1" x14ac:dyDescent="0.25">
      <c r="A6" s="2" t="s">
        <v>9</v>
      </c>
      <c r="B6" s="2" t="s">
        <v>10</v>
      </c>
      <c r="C6" s="2" t="s">
        <v>11</v>
      </c>
      <c r="D6" s="2" t="s">
        <v>11</v>
      </c>
      <c r="E6" s="2" t="s">
        <v>12</v>
      </c>
      <c r="F6" s="2" t="s">
        <v>17</v>
      </c>
      <c r="G6" s="2" t="s">
        <v>18</v>
      </c>
      <c r="H6" s="2" t="s">
        <v>15</v>
      </c>
      <c r="I6" s="2" t="s">
        <v>16</v>
      </c>
      <c r="J6" s="7">
        <f>+FY16Calculations!J6*'Tuition Calculations'!BH6*(1+'Select Headcount Changes'!V11)</f>
        <v>275930.77162328002</v>
      </c>
      <c r="K6" s="7">
        <f>+FY16Calculations!K6*'Tuition Calculations'!BN6*(1+'Select Headcount Changes'!V11)</f>
        <v>95713.809871895472</v>
      </c>
      <c r="L6" s="7">
        <f t="shared" si="3"/>
        <v>3828.5523948758191</v>
      </c>
      <c r="M6" s="7">
        <f>+FY16Calculations!M6*'Tuition Calculations'!BH6*(1+'Select Headcount Changes'!V11)</f>
        <v>22264.259540477651</v>
      </c>
      <c r="N6" s="7">
        <f>+FY16Calculations!N6*'Tuition Calculations'!BN6*(1+'Select Headcount Changes'!V11)</f>
        <v>0</v>
      </c>
      <c r="O6" s="7">
        <f>+FY16Calculations!O6*'Tuition Calculations'!BT6*(1+'Select Headcount Changes'!V11)</f>
        <v>0</v>
      </c>
      <c r="P6" s="7">
        <f t="shared" si="4"/>
        <v>22264.259540477651</v>
      </c>
      <c r="Q6" s="7">
        <f t="shared" si="5"/>
        <v>12491.89798439633</v>
      </c>
      <c r="R6" s="7">
        <f t="shared" si="6"/>
        <v>237346.06170353026</v>
      </c>
      <c r="T6" s="5">
        <v>1</v>
      </c>
      <c r="U6" s="5">
        <v>0</v>
      </c>
      <c r="V6" s="5">
        <v>0</v>
      </c>
      <c r="W6" s="5">
        <f t="shared" si="7"/>
        <v>237346.06170353026</v>
      </c>
      <c r="X6" s="5">
        <f t="shared" si="0"/>
        <v>0</v>
      </c>
      <c r="Y6" s="5">
        <f t="shared" si="0"/>
        <v>0</v>
      </c>
      <c r="Z6" s="7">
        <f>+FY16Calculations!Z6*'Tuition Calculations'!BZ6*(1+'Select Headcount Changes'!V11)</f>
        <v>13003.21056274</v>
      </c>
      <c r="AA6" s="7">
        <f>+FY16Calculations!AA6*'Tuition Calculations'!CF6*(1+'Select Headcount Changes'!V11)</f>
        <v>5036.3151484399996</v>
      </c>
      <c r="AB6" s="7">
        <f t="shared" si="8"/>
        <v>201.4526059376</v>
      </c>
      <c r="AC6" s="7">
        <f>+FY16Calculations!AC6*'Tuition Calculations'!BZ6*(1+'Select Headcount Changes'!V11)</f>
        <v>8.0581042375040006</v>
      </c>
      <c r="AD6" s="7">
        <f>+FY16Calculations!AD6*'Tuition Calculations'!CF6*(1+'Select Headcount Changes'!V11)</f>
        <v>0</v>
      </c>
      <c r="AE6" s="7">
        <f>+FY16Calculations!AE6*'Tuition Calculations'!CL6*(1+'Select Headcount Changes'!V11)</f>
        <v>0</v>
      </c>
      <c r="AF6" s="7">
        <f t="shared" si="9"/>
        <v>8.0581042375040006</v>
      </c>
      <c r="AG6" s="7">
        <f t="shared" si="10"/>
        <v>639.6849926282448</v>
      </c>
      <c r="AH6" s="7">
        <f t="shared" si="11"/>
        <v>12154.014859936651</v>
      </c>
      <c r="AJ6" s="5">
        <v>1</v>
      </c>
      <c r="AK6" s="5">
        <v>0</v>
      </c>
      <c r="AL6" s="5">
        <v>0</v>
      </c>
      <c r="AM6" s="10">
        <f t="shared" si="12"/>
        <v>12154.014859936651</v>
      </c>
      <c r="AN6" s="10">
        <f t="shared" si="1"/>
        <v>0</v>
      </c>
      <c r="AO6" s="10">
        <f t="shared" si="1"/>
        <v>0</v>
      </c>
      <c r="AP6" s="37">
        <f t="shared" si="2"/>
        <v>12154.014859936651</v>
      </c>
    </row>
    <row r="7" spans="1:42" ht="18" customHeight="1" x14ac:dyDescent="0.25">
      <c r="A7" s="2" t="s">
        <v>9</v>
      </c>
      <c r="B7" s="2" t="s">
        <v>10</v>
      </c>
      <c r="C7" s="2" t="s">
        <v>19</v>
      </c>
      <c r="D7" s="2" t="s">
        <v>17</v>
      </c>
      <c r="E7" s="2" t="s">
        <v>20</v>
      </c>
      <c r="F7" s="2" t="s">
        <v>21</v>
      </c>
      <c r="G7" s="2" t="s">
        <v>20</v>
      </c>
      <c r="H7" s="2" t="s">
        <v>13</v>
      </c>
      <c r="I7" s="2" t="s">
        <v>14</v>
      </c>
      <c r="J7" s="7">
        <f>+FY16Calculations!J7*'Tuition Calculations'!BH7*(1+'Select Headcount Changes'!V12)</f>
        <v>13220611.789999999</v>
      </c>
      <c r="K7" s="7">
        <f>+FY16Calculations!K7*'Tuition Calculations'!BN7*(1+'Select Headcount Changes'!V12)</f>
        <v>13220611.789999999</v>
      </c>
      <c r="L7" s="7">
        <f t="shared" si="3"/>
        <v>528824.47159999993</v>
      </c>
      <c r="M7" s="7">
        <f>+FY16Calculations!M7*'Tuition Calculations'!BH7*(1+'Select Headcount Changes'!V12)</f>
        <v>0</v>
      </c>
      <c r="N7" s="7">
        <f>+FY16Calculations!N7*'Tuition Calculations'!BN7*(1+'Select Headcount Changes'!V12)</f>
        <v>4661157.9511735402</v>
      </c>
      <c r="O7" s="7">
        <f>+FY16Calculations!O7*'Tuition Calculations'!BT7*(1+'Select Headcount Changes'!V12)</f>
        <v>0</v>
      </c>
      <c r="P7" s="7">
        <f t="shared" si="4"/>
        <v>4661157.9511735402</v>
      </c>
      <c r="Q7" s="7">
        <f t="shared" si="5"/>
        <v>401531.468361323</v>
      </c>
      <c r="R7" s="7">
        <f t="shared" si="6"/>
        <v>7629097.8988651363</v>
      </c>
      <c r="T7" s="5">
        <v>1</v>
      </c>
      <c r="U7" s="5">
        <v>0</v>
      </c>
      <c r="V7" s="5">
        <v>0</v>
      </c>
      <c r="W7" s="5">
        <f t="shared" si="7"/>
        <v>7629097.8988651363</v>
      </c>
      <c r="X7" s="5">
        <f t="shared" si="0"/>
        <v>0</v>
      </c>
      <c r="Y7" s="5">
        <f t="shared" si="0"/>
        <v>0</v>
      </c>
      <c r="Z7" s="7">
        <f>+FY16Calculations!Z7*'Tuition Calculations'!BZ7*(1+'Select Headcount Changes'!V12)</f>
        <v>408646.41000000102</v>
      </c>
      <c r="AA7" s="7">
        <f>+FY16Calculations!AA7*'Tuition Calculations'!CF7*(1+'Select Headcount Changes'!V12)</f>
        <v>408646.41000000102</v>
      </c>
      <c r="AB7" s="7">
        <f t="shared" si="8"/>
        <v>16345.856400000041</v>
      </c>
      <c r="AC7" s="7">
        <f>+FY16Calculations!AC7*'Tuition Calculations'!BZ7*(1+'Select Headcount Changes'!V12)</f>
        <v>653.83425600000169</v>
      </c>
      <c r="AD7" s="7">
        <f>+FY16Calculations!AD7*'Tuition Calculations'!CF7*(1+'Select Headcount Changes'!V12)</f>
        <v>464.22204213938403</v>
      </c>
      <c r="AE7" s="7">
        <f>+FY16Calculations!AE7*'Tuition Calculations'!CL7*(1+'Select Headcount Changes'!V12)</f>
        <v>0</v>
      </c>
      <c r="AF7" s="7">
        <f t="shared" si="9"/>
        <v>1118.0562981393857</v>
      </c>
      <c r="AG7" s="7">
        <f t="shared" si="10"/>
        <v>19559.124865093079</v>
      </c>
      <c r="AH7" s="7">
        <f t="shared" si="11"/>
        <v>371623.37243676849</v>
      </c>
      <c r="AJ7" s="5">
        <v>1</v>
      </c>
      <c r="AK7" s="5">
        <v>0</v>
      </c>
      <c r="AL7" s="5">
        <v>0</v>
      </c>
      <c r="AM7" s="10">
        <f t="shared" si="12"/>
        <v>371623.37243676849</v>
      </c>
      <c r="AN7" s="10">
        <f t="shared" si="1"/>
        <v>0</v>
      </c>
      <c r="AO7" s="10">
        <f t="shared" si="1"/>
        <v>0</v>
      </c>
      <c r="AP7" s="37">
        <f t="shared" si="2"/>
        <v>371623.37243676849</v>
      </c>
    </row>
    <row r="8" spans="1:42" ht="18" customHeight="1" x14ac:dyDescent="0.25">
      <c r="A8" s="2" t="s">
        <v>9</v>
      </c>
      <c r="B8" s="2" t="s">
        <v>10</v>
      </c>
      <c r="C8" s="2" t="s">
        <v>19</v>
      </c>
      <c r="D8" s="2" t="s">
        <v>17</v>
      </c>
      <c r="E8" s="2" t="s">
        <v>20</v>
      </c>
      <c r="F8" s="2" t="s">
        <v>21</v>
      </c>
      <c r="G8" s="2" t="s">
        <v>20</v>
      </c>
      <c r="H8" s="2" t="s">
        <v>15</v>
      </c>
      <c r="I8" s="2" t="s">
        <v>16</v>
      </c>
      <c r="J8" s="7">
        <f>+FY16Calculations!J8*'Tuition Calculations'!BH8*(1+'Select Headcount Changes'!V13)</f>
        <v>48535890.0900001</v>
      </c>
      <c r="K8" s="7">
        <f>+FY16Calculations!K8*'Tuition Calculations'!BN8*(1+'Select Headcount Changes'!V13)</f>
        <v>27221627.9300001</v>
      </c>
      <c r="L8" s="7">
        <f t="shared" si="3"/>
        <v>1088865.1172000039</v>
      </c>
      <c r="M8" s="7">
        <f>+FY16Calculations!M8*'Tuition Calculations'!BH8*(1+'Select Headcount Changes'!V13)</f>
        <v>627065.72795665893</v>
      </c>
      <c r="N8" s="7">
        <f>+FY16Calculations!N8*'Tuition Calculations'!BN8*(1+'Select Headcount Changes'!V13)</f>
        <v>12991806.501317801</v>
      </c>
      <c r="O8" s="7">
        <f>+FY16Calculations!O8*'Tuition Calculations'!BT8*(1+'Select Headcount Changes'!V13)</f>
        <v>19409098.9562448</v>
      </c>
      <c r="P8" s="7">
        <f t="shared" si="4"/>
        <v>33027971.185519259</v>
      </c>
      <c r="Q8" s="7">
        <f t="shared" si="5"/>
        <v>720952.68936404202</v>
      </c>
      <c r="R8" s="7">
        <f t="shared" si="6"/>
        <v>13698101.097916797</v>
      </c>
      <c r="T8" s="5">
        <v>1</v>
      </c>
      <c r="U8" s="5">
        <v>0</v>
      </c>
      <c r="V8" s="5">
        <v>0</v>
      </c>
      <c r="W8" s="5">
        <f t="shared" si="7"/>
        <v>13698101.097916797</v>
      </c>
      <c r="X8" s="5">
        <f t="shared" si="0"/>
        <v>0</v>
      </c>
      <c r="Y8" s="5">
        <f t="shared" si="0"/>
        <v>0</v>
      </c>
      <c r="Z8" s="7">
        <f>+FY16Calculations!Z8*'Tuition Calculations'!BZ8*(1+'Select Headcount Changes'!V13)</f>
        <v>1759852.85</v>
      </c>
      <c r="AA8" s="7">
        <f>+FY16Calculations!AA8*'Tuition Calculations'!CF8*(1+'Select Headcount Changes'!V13)</f>
        <v>841193.36999999802</v>
      </c>
      <c r="AB8" s="7">
        <f t="shared" si="8"/>
        <v>33647.734799999918</v>
      </c>
      <c r="AC8" s="7">
        <f>+FY16Calculations!AC8*'Tuition Calculations'!BZ8*(1+'Select Headcount Changes'!V13)</f>
        <v>1345.9093919999971</v>
      </c>
      <c r="AD8" s="7">
        <f>+FY16Calculations!AD8*'Tuition Calculations'!CF8*(1+'Select Headcount Changes'!V13)</f>
        <v>40.186385737439203</v>
      </c>
      <c r="AE8" s="7">
        <f>+FY16Calculations!AE8*'Tuition Calculations'!CL8*(1+'Select Headcount Changes'!V13)</f>
        <v>836626.79528991901</v>
      </c>
      <c r="AF8" s="7">
        <f t="shared" si="9"/>
        <v>838012.89106765646</v>
      </c>
      <c r="AG8" s="7">
        <f t="shared" si="10"/>
        <v>44409.611206617185</v>
      </c>
      <c r="AH8" s="7">
        <f t="shared" si="11"/>
        <v>843782.61292572645</v>
      </c>
      <c r="AJ8" s="5">
        <v>1</v>
      </c>
      <c r="AK8" s="5">
        <v>0</v>
      </c>
      <c r="AL8" s="5">
        <v>0</v>
      </c>
      <c r="AM8" s="10">
        <f t="shared" si="12"/>
        <v>843782.61292572645</v>
      </c>
      <c r="AN8" s="10">
        <f t="shared" si="1"/>
        <v>0</v>
      </c>
      <c r="AO8" s="10">
        <f t="shared" si="1"/>
        <v>0</v>
      </c>
      <c r="AP8" s="37">
        <f t="shared" si="2"/>
        <v>843782.61292572645</v>
      </c>
    </row>
    <row r="9" spans="1:42" ht="18" customHeight="1" x14ac:dyDescent="0.25">
      <c r="A9" s="2" t="s">
        <v>9</v>
      </c>
      <c r="B9" s="2" t="s">
        <v>10</v>
      </c>
      <c r="C9" s="2" t="s">
        <v>22</v>
      </c>
      <c r="D9" s="2" t="s">
        <v>19</v>
      </c>
      <c r="E9" s="2" t="s">
        <v>23</v>
      </c>
      <c r="F9" s="2" t="s">
        <v>22</v>
      </c>
      <c r="G9" s="2" t="s">
        <v>23</v>
      </c>
      <c r="H9" s="2" t="s">
        <v>13</v>
      </c>
      <c r="I9" s="2" t="s">
        <v>14</v>
      </c>
      <c r="J9" s="7">
        <f>+FY16Calculations!J9*'Tuition Calculations'!BH9*(1+'Select Headcount Changes'!V14)</f>
        <v>1235315.31</v>
      </c>
      <c r="K9" s="7">
        <f>+FY16Calculations!K9*'Tuition Calculations'!BN9*(1+'Select Headcount Changes'!V14)</f>
        <v>1235315.31</v>
      </c>
      <c r="L9" s="7">
        <f t="shared" si="3"/>
        <v>49412.612400000005</v>
      </c>
      <c r="M9" s="7">
        <f>+FY16Calculations!M9*'Tuition Calculations'!BH9*(1+'Select Headcount Changes'!V14)</f>
        <v>0</v>
      </c>
      <c r="N9" s="7">
        <f>+FY16Calculations!N9*'Tuition Calculations'!BN9*(1+'Select Headcount Changes'!V14)</f>
        <v>65589.492951819906</v>
      </c>
      <c r="O9" s="7">
        <f>+FY16Calculations!O9*'Tuition Calculations'!BT9*(1+'Select Headcount Changes'!V14)</f>
        <v>0</v>
      </c>
      <c r="P9" s="7">
        <f t="shared" si="4"/>
        <v>65589.492951819906</v>
      </c>
      <c r="Q9" s="7">
        <f t="shared" si="5"/>
        <v>56015.660232409013</v>
      </c>
      <c r="R9" s="7">
        <f t="shared" si="6"/>
        <v>1064297.5444157713</v>
      </c>
      <c r="T9" s="5">
        <v>1</v>
      </c>
      <c r="U9" s="5">
        <v>0</v>
      </c>
      <c r="V9" s="5">
        <v>0</v>
      </c>
      <c r="W9" s="5">
        <f t="shared" si="7"/>
        <v>1064297.5444157713</v>
      </c>
      <c r="X9" s="5">
        <f t="shared" si="0"/>
        <v>0</v>
      </c>
      <c r="Y9" s="5">
        <f t="shared" si="0"/>
        <v>0</v>
      </c>
      <c r="Z9" s="7">
        <f>+FY16Calculations!Z9*'Tuition Calculations'!BZ9*(1+'Select Headcount Changes'!V14)</f>
        <v>38174.800000000003</v>
      </c>
      <c r="AA9" s="7">
        <f>+FY16Calculations!AA9*'Tuition Calculations'!CF9*(1+'Select Headcount Changes'!V14)</f>
        <v>38174.800000000003</v>
      </c>
      <c r="AB9" s="7">
        <f t="shared" si="8"/>
        <v>1526.9920000000002</v>
      </c>
      <c r="AC9" s="7">
        <f>+FY16Calculations!AC9*'Tuition Calculations'!BZ9*(1+'Select Headcount Changes'!V14)</f>
        <v>61.079679999999996</v>
      </c>
      <c r="AD9" s="7">
        <f>+FY16Calculations!AD9*'Tuition Calculations'!CF9*(1+'Select Headcount Changes'!V14)</f>
        <v>0</v>
      </c>
      <c r="AE9" s="7">
        <f>+FY16Calculations!AE9*'Tuition Calculations'!CL9*(1+'Select Headcount Changes'!V14)</f>
        <v>0</v>
      </c>
      <c r="AF9" s="7">
        <f t="shared" si="9"/>
        <v>61.079679999999996</v>
      </c>
      <c r="AG9" s="7">
        <f t="shared" si="10"/>
        <v>1829.3364160000001</v>
      </c>
      <c r="AH9" s="7">
        <f t="shared" si="11"/>
        <v>34757.391904000004</v>
      </c>
      <c r="AJ9" s="5">
        <v>1</v>
      </c>
      <c r="AK9" s="5">
        <v>0</v>
      </c>
      <c r="AL9" s="5">
        <v>0</v>
      </c>
      <c r="AM9" s="10">
        <f t="shared" si="12"/>
        <v>34757.391904000004</v>
      </c>
      <c r="AN9" s="10">
        <f t="shared" si="1"/>
        <v>0</v>
      </c>
      <c r="AO9" s="10">
        <f t="shared" si="1"/>
        <v>0</v>
      </c>
      <c r="AP9" s="37">
        <f t="shared" si="2"/>
        <v>34757.391904000004</v>
      </c>
    </row>
    <row r="10" spans="1:42" ht="18" customHeight="1" x14ac:dyDescent="0.25">
      <c r="A10" s="2" t="s">
        <v>9</v>
      </c>
      <c r="B10" s="2" t="s">
        <v>10</v>
      </c>
      <c r="C10" s="2" t="s">
        <v>22</v>
      </c>
      <c r="D10" s="2" t="s">
        <v>19</v>
      </c>
      <c r="E10" s="2" t="s">
        <v>23</v>
      </c>
      <c r="F10" s="2" t="s">
        <v>22</v>
      </c>
      <c r="G10" s="2" t="s">
        <v>23</v>
      </c>
      <c r="H10" s="2" t="s">
        <v>15</v>
      </c>
      <c r="I10" s="2" t="s">
        <v>16</v>
      </c>
      <c r="J10" s="7">
        <f>+FY16Calculations!J10*'Tuition Calculations'!BH10*(1+'Select Headcount Changes'!V15)</f>
        <v>1217792</v>
      </c>
      <c r="K10" s="7">
        <f>+FY16Calculations!K10*'Tuition Calculations'!BN10*(1+'Select Headcount Changes'!V15)</f>
        <v>685712</v>
      </c>
      <c r="L10" s="7">
        <f t="shared" si="3"/>
        <v>27428.48</v>
      </c>
      <c r="M10" s="7">
        <f>+FY16Calculations!M10*'Tuition Calculations'!BH10*(1+'Select Headcount Changes'!V15)</f>
        <v>27218.8208005169</v>
      </c>
      <c r="N10" s="7">
        <f>+FY16Calculations!N10*'Tuition Calculations'!BN10*(1+'Select Headcount Changes'!V15)</f>
        <v>123637.71865649</v>
      </c>
      <c r="O10" s="7">
        <f>+FY16Calculations!O10*'Tuition Calculations'!BT10*(1+'Select Headcount Changes'!V15)</f>
        <v>234742</v>
      </c>
      <c r="P10" s="7">
        <f t="shared" si="4"/>
        <v>385598.5394570069</v>
      </c>
      <c r="Q10" s="7">
        <f t="shared" si="5"/>
        <v>40238.249027149664</v>
      </c>
      <c r="R10" s="7">
        <f t="shared" si="6"/>
        <v>764526.73151584354</v>
      </c>
      <c r="T10" s="5">
        <v>1</v>
      </c>
      <c r="U10" s="5">
        <v>0</v>
      </c>
      <c r="V10" s="5">
        <v>0</v>
      </c>
      <c r="W10" s="5">
        <f t="shared" si="7"/>
        <v>764526.73151584354</v>
      </c>
      <c r="X10" s="5">
        <f t="shared" si="0"/>
        <v>0</v>
      </c>
      <c r="Y10" s="5">
        <f t="shared" si="0"/>
        <v>0</v>
      </c>
      <c r="Z10" s="7">
        <f>+FY16Calculations!Z10*'Tuition Calculations'!BZ10*(1+'Select Headcount Changes'!V15)</f>
        <v>44156</v>
      </c>
      <c r="AA10" s="7">
        <f>+FY16Calculations!AA10*'Tuition Calculations'!CF10*(1+'Select Headcount Changes'!V15)</f>
        <v>21216</v>
      </c>
      <c r="AB10" s="7">
        <f t="shared" si="8"/>
        <v>848.64</v>
      </c>
      <c r="AC10" s="7">
        <f>+FY16Calculations!AC10*'Tuition Calculations'!BZ10*(1+'Select Headcount Changes'!V15)</f>
        <v>33.945599999999999</v>
      </c>
      <c r="AD10" s="7">
        <f>+FY16Calculations!AD10*'Tuition Calculations'!CF10*(1+'Select Headcount Changes'!V15)</f>
        <v>0</v>
      </c>
      <c r="AE10" s="7">
        <f>+FY16Calculations!AE10*'Tuition Calculations'!CL10*(1+'Select Headcount Changes'!V15)</f>
        <v>10121</v>
      </c>
      <c r="AF10" s="7">
        <f t="shared" si="9"/>
        <v>10154.945599999999</v>
      </c>
      <c r="AG10" s="7">
        <f t="shared" si="10"/>
        <v>1657.6207200000001</v>
      </c>
      <c r="AH10" s="7">
        <f t="shared" si="11"/>
        <v>31494.793680000002</v>
      </c>
      <c r="AJ10" s="5">
        <v>1</v>
      </c>
      <c r="AK10" s="5">
        <v>0</v>
      </c>
      <c r="AL10" s="5">
        <v>0</v>
      </c>
      <c r="AM10" s="10">
        <f t="shared" si="12"/>
        <v>31494.793680000002</v>
      </c>
      <c r="AN10" s="10">
        <f t="shared" si="1"/>
        <v>0</v>
      </c>
      <c r="AO10" s="10">
        <f t="shared" si="1"/>
        <v>0</v>
      </c>
      <c r="AP10" s="37">
        <f t="shared" si="2"/>
        <v>31494.793680000002</v>
      </c>
    </row>
    <row r="11" spans="1:42" ht="18" customHeight="1" x14ac:dyDescent="0.25">
      <c r="A11" s="2" t="s">
        <v>9</v>
      </c>
      <c r="B11" s="2" t="s">
        <v>10</v>
      </c>
      <c r="C11" s="2" t="s">
        <v>24</v>
      </c>
      <c r="D11" s="2" t="s">
        <v>21</v>
      </c>
      <c r="E11" s="2" t="s">
        <v>25</v>
      </c>
      <c r="F11" s="2" t="s">
        <v>19</v>
      </c>
      <c r="G11" s="2" t="s">
        <v>26</v>
      </c>
      <c r="H11" s="2" t="s">
        <v>13</v>
      </c>
      <c r="I11" s="2" t="s">
        <v>14</v>
      </c>
      <c r="J11" s="7">
        <f>+FY16Calculations!J11*'Tuition Calculations'!BH11*(1+'Select Headcount Changes'!V16)</f>
        <v>84715.02</v>
      </c>
      <c r="K11" s="7">
        <f>+FY16Calculations!K11*'Tuition Calculations'!BN11*(1+'Select Headcount Changes'!V16)</f>
        <v>84715.02</v>
      </c>
      <c r="L11" s="7">
        <f t="shared" si="3"/>
        <v>3388.6008000000002</v>
      </c>
      <c r="M11" s="7">
        <f>+FY16Calculations!M11*'Tuition Calculations'!BH11*(1+'Select Headcount Changes'!V16)</f>
        <v>0</v>
      </c>
      <c r="N11" s="7">
        <f>+FY16Calculations!N11*'Tuition Calculations'!BN11*(1+'Select Headcount Changes'!V16)</f>
        <v>0</v>
      </c>
      <c r="O11" s="7">
        <f>+FY16Calculations!O11*'Tuition Calculations'!BT11*(1+'Select Headcount Changes'!V16)</f>
        <v>0</v>
      </c>
      <c r="P11" s="7">
        <f t="shared" si="4"/>
        <v>0</v>
      </c>
      <c r="Q11" s="7">
        <f t="shared" si="5"/>
        <v>4066.3209600000005</v>
      </c>
      <c r="R11" s="7">
        <f t="shared" si="6"/>
        <v>77260.098240000007</v>
      </c>
      <c r="T11" s="5">
        <v>1</v>
      </c>
      <c r="U11" s="5">
        <v>0</v>
      </c>
      <c r="V11" s="5">
        <v>0</v>
      </c>
      <c r="W11" s="5">
        <f t="shared" si="7"/>
        <v>77260.098240000007</v>
      </c>
      <c r="X11" s="5">
        <f t="shared" si="0"/>
        <v>0</v>
      </c>
      <c r="Y11" s="5">
        <f t="shared" si="0"/>
        <v>0</v>
      </c>
      <c r="Z11" s="7">
        <f>+FY16Calculations!Z11*'Tuition Calculations'!BZ11*(1+'Select Headcount Changes'!V16)</f>
        <v>2614</v>
      </c>
      <c r="AA11" s="7">
        <f>+FY16Calculations!AA11*'Tuition Calculations'!CF11*(1+'Select Headcount Changes'!V16)</f>
        <v>2614</v>
      </c>
      <c r="AB11" s="7">
        <f t="shared" si="8"/>
        <v>104.56</v>
      </c>
      <c r="AC11" s="7">
        <f>+FY16Calculations!AC11*'Tuition Calculations'!BZ11*(1+'Select Headcount Changes'!V16)</f>
        <v>4.1824000000000003</v>
      </c>
      <c r="AD11" s="7">
        <f>+FY16Calculations!AD11*'Tuition Calculations'!CF11*(1+'Select Headcount Changes'!V16)</f>
        <v>0</v>
      </c>
      <c r="AE11" s="7">
        <f>+FY16Calculations!AE11*'Tuition Calculations'!CL11*(1+'Select Headcount Changes'!V16)</f>
        <v>0</v>
      </c>
      <c r="AF11" s="7">
        <f t="shared" si="9"/>
        <v>4.1824000000000003</v>
      </c>
      <c r="AG11" s="7">
        <f t="shared" si="10"/>
        <v>125.26288</v>
      </c>
      <c r="AH11" s="7">
        <f t="shared" si="11"/>
        <v>2379.9947199999997</v>
      </c>
      <c r="AJ11" s="5">
        <v>1</v>
      </c>
      <c r="AK11" s="5">
        <v>0</v>
      </c>
      <c r="AL11" s="5">
        <v>0</v>
      </c>
      <c r="AM11" s="10">
        <f t="shared" si="12"/>
        <v>2379.9947199999997</v>
      </c>
      <c r="AN11" s="10">
        <f t="shared" si="1"/>
        <v>0</v>
      </c>
      <c r="AO11" s="10">
        <f t="shared" si="1"/>
        <v>0</v>
      </c>
      <c r="AP11" s="37">
        <f t="shared" si="2"/>
        <v>2379.9947199999997</v>
      </c>
    </row>
    <row r="12" spans="1:42" ht="18" customHeight="1" x14ac:dyDescent="0.25">
      <c r="A12" s="2" t="s">
        <v>9</v>
      </c>
      <c r="B12" s="2" t="s">
        <v>10</v>
      </c>
      <c r="C12" s="2" t="s">
        <v>24</v>
      </c>
      <c r="D12" s="2" t="s">
        <v>21</v>
      </c>
      <c r="E12" s="2" t="s">
        <v>25</v>
      </c>
      <c r="F12" s="2" t="s">
        <v>19</v>
      </c>
      <c r="G12" s="2" t="s">
        <v>26</v>
      </c>
      <c r="H12" s="2" t="s">
        <v>15</v>
      </c>
      <c r="I12" s="2" t="s">
        <v>16</v>
      </c>
      <c r="J12" s="7">
        <f>+FY16Calculations!J12*'Tuition Calculations'!BH12*(1+'Select Headcount Changes'!V17)</f>
        <v>60082.21</v>
      </c>
      <c r="K12" s="7">
        <f>+FY16Calculations!K12*'Tuition Calculations'!BN12*(1+'Select Headcount Changes'!V17)</f>
        <v>33889.040000000001</v>
      </c>
      <c r="L12" s="7">
        <f t="shared" si="3"/>
        <v>1355.5616</v>
      </c>
      <c r="M12" s="7">
        <f>+FY16Calculations!M12*'Tuition Calculations'!BH12*(1+'Select Headcount Changes'!V17)</f>
        <v>0</v>
      </c>
      <c r="N12" s="7">
        <f>+FY16Calculations!N12*'Tuition Calculations'!BN12*(1+'Select Headcount Changes'!V17)</f>
        <v>0</v>
      </c>
      <c r="O12" s="7">
        <f>+FY16Calculations!O12*'Tuition Calculations'!BT12*(1+'Select Headcount Changes'!V17)</f>
        <v>0</v>
      </c>
      <c r="P12" s="7">
        <f t="shared" si="4"/>
        <v>0</v>
      </c>
      <c r="Q12" s="7">
        <f t="shared" si="5"/>
        <v>2936.3324200000002</v>
      </c>
      <c r="R12" s="7">
        <f t="shared" si="6"/>
        <v>55790.315979999999</v>
      </c>
      <c r="T12" s="5">
        <v>1</v>
      </c>
      <c r="U12" s="5">
        <v>0</v>
      </c>
      <c r="V12" s="5">
        <v>0</v>
      </c>
      <c r="W12" s="5">
        <f t="shared" si="7"/>
        <v>55790.315979999999</v>
      </c>
      <c r="X12" s="5">
        <f t="shared" si="0"/>
        <v>0</v>
      </c>
      <c r="Y12" s="5">
        <f t="shared" si="0"/>
        <v>0</v>
      </c>
      <c r="Z12" s="7">
        <f>+FY16Calculations!Z12*'Tuition Calculations'!BZ12*(1+'Select Headcount Changes'!V17)</f>
        <v>2180.7600000000002</v>
      </c>
      <c r="AA12" s="7">
        <f>+FY16Calculations!AA12*'Tuition Calculations'!CF12*(1+'Select Headcount Changes'!V17)</f>
        <v>1049.8900000000001</v>
      </c>
      <c r="AB12" s="7">
        <f t="shared" si="8"/>
        <v>41.995600000000003</v>
      </c>
      <c r="AC12" s="7">
        <f>+FY16Calculations!AC12*'Tuition Calculations'!BZ12*(1+'Select Headcount Changes'!V17)</f>
        <v>1.6798240000000002</v>
      </c>
      <c r="AD12" s="7">
        <f>+FY16Calculations!AD12*'Tuition Calculations'!CF12*(1+'Select Headcount Changes'!V17)</f>
        <v>0</v>
      </c>
      <c r="AE12" s="7">
        <f>+FY16Calculations!AE12*'Tuition Calculations'!CL12*(1+'Select Headcount Changes'!V17)</f>
        <v>0</v>
      </c>
      <c r="AF12" s="7">
        <f t="shared" si="9"/>
        <v>1.6798240000000002</v>
      </c>
      <c r="AG12" s="7">
        <f t="shared" si="10"/>
        <v>106.85422880000002</v>
      </c>
      <c r="AH12" s="7">
        <f t="shared" si="11"/>
        <v>2030.2303472000001</v>
      </c>
      <c r="AJ12" s="5">
        <v>1</v>
      </c>
      <c r="AK12" s="5">
        <v>0</v>
      </c>
      <c r="AL12" s="5">
        <v>0</v>
      </c>
      <c r="AM12" s="10">
        <f t="shared" si="12"/>
        <v>2030.2303472000001</v>
      </c>
      <c r="AN12" s="10">
        <f t="shared" si="1"/>
        <v>0</v>
      </c>
      <c r="AO12" s="10">
        <f t="shared" si="1"/>
        <v>0</v>
      </c>
      <c r="AP12" s="37">
        <f t="shared" si="2"/>
        <v>2030.2303472000001</v>
      </c>
    </row>
    <row r="13" spans="1:42" ht="18" customHeight="1" x14ac:dyDescent="0.25">
      <c r="A13" s="2" t="s">
        <v>9</v>
      </c>
      <c r="B13" s="2" t="s">
        <v>10</v>
      </c>
      <c r="C13" s="2" t="s">
        <v>24</v>
      </c>
      <c r="D13" s="2" t="s">
        <v>21</v>
      </c>
      <c r="E13" s="2" t="s">
        <v>25</v>
      </c>
      <c r="F13" s="2" t="s">
        <v>27</v>
      </c>
      <c r="G13" s="2" t="s">
        <v>25</v>
      </c>
      <c r="H13" s="2" t="s">
        <v>13</v>
      </c>
      <c r="I13" s="2" t="s">
        <v>14</v>
      </c>
      <c r="J13" s="7">
        <f>+FY16Calculations!J13*'Tuition Calculations'!BH13*(1+'Select Headcount Changes'!V18)</f>
        <v>3966312.1999999899</v>
      </c>
      <c r="K13" s="7">
        <f>+FY16Calculations!K13*'Tuition Calculations'!BN13*(1+'Select Headcount Changes'!V18)</f>
        <v>3966312.1999999899</v>
      </c>
      <c r="L13" s="7">
        <f t="shared" si="3"/>
        <v>158652.4879999996</v>
      </c>
      <c r="M13" s="7">
        <f>+FY16Calculations!M13*'Tuition Calculations'!BH13*(1+'Select Headcount Changes'!V18)</f>
        <v>0</v>
      </c>
      <c r="N13" s="7">
        <f>+FY16Calculations!N13*'Tuition Calculations'!BN13*(1+'Select Headcount Changes'!V18)</f>
        <v>752248.19518054009</v>
      </c>
      <c r="O13" s="7">
        <f>+FY16Calculations!O13*'Tuition Calculations'!BT13*(1+'Select Headcount Changes'!V18)</f>
        <v>0</v>
      </c>
      <c r="P13" s="7">
        <f t="shared" si="4"/>
        <v>752248.19518054009</v>
      </c>
      <c r="Q13" s="7">
        <f t="shared" si="5"/>
        <v>152770.57584097254</v>
      </c>
      <c r="R13" s="7">
        <f t="shared" si="6"/>
        <v>2902640.9409784782</v>
      </c>
      <c r="T13" s="5">
        <v>1</v>
      </c>
      <c r="U13" s="5">
        <v>0</v>
      </c>
      <c r="V13" s="5">
        <v>0</v>
      </c>
      <c r="W13" s="5">
        <f t="shared" si="7"/>
        <v>2902640.9409784782</v>
      </c>
      <c r="X13" s="5">
        <f t="shared" si="0"/>
        <v>0</v>
      </c>
      <c r="Y13" s="5">
        <f t="shared" si="0"/>
        <v>0</v>
      </c>
      <c r="Z13" s="7">
        <f>+FY16Calculations!Z13*'Tuition Calculations'!BZ13*(1+'Select Headcount Changes'!V18)</f>
        <v>122504.16</v>
      </c>
      <c r="AA13" s="7">
        <f>+FY16Calculations!AA13*'Tuition Calculations'!CF13*(1+'Select Headcount Changes'!V18)</f>
        <v>122504.16</v>
      </c>
      <c r="AB13" s="7">
        <f t="shared" si="8"/>
        <v>4900.1664000000001</v>
      </c>
      <c r="AC13" s="7">
        <f>+FY16Calculations!AC13*'Tuition Calculations'!BZ13*(1+'Select Headcount Changes'!V18)</f>
        <v>196.00665600000002</v>
      </c>
      <c r="AD13" s="7">
        <f>+FY16Calculations!AD13*'Tuition Calculations'!CF13*(1+'Select Headcount Changes'!V18)</f>
        <v>486.23340429649699</v>
      </c>
      <c r="AE13" s="7">
        <f>+FY16Calculations!AE13*'Tuition Calculations'!CL13*(1+'Select Headcount Changes'!V18)</f>
        <v>0</v>
      </c>
      <c r="AF13" s="7">
        <f t="shared" si="9"/>
        <v>682.24006029649695</v>
      </c>
      <c r="AG13" s="7">
        <f t="shared" si="10"/>
        <v>5846.0876769851757</v>
      </c>
      <c r="AH13" s="7">
        <f t="shared" si="11"/>
        <v>111075.66586271834</v>
      </c>
      <c r="AJ13" s="5">
        <v>1</v>
      </c>
      <c r="AK13" s="5">
        <v>0</v>
      </c>
      <c r="AL13" s="5">
        <v>0</v>
      </c>
      <c r="AM13" s="10">
        <f t="shared" si="12"/>
        <v>111075.66586271834</v>
      </c>
      <c r="AN13" s="10">
        <f t="shared" si="1"/>
        <v>0</v>
      </c>
      <c r="AO13" s="10">
        <f t="shared" si="1"/>
        <v>0</v>
      </c>
      <c r="AP13" s="37">
        <f t="shared" si="2"/>
        <v>111075.66586271834</v>
      </c>
    </row>
    <row r="14" spans="1:42" ht="18" customHeight="1" x14ac:dyDescent="0.25">
      <c r="A14" s="2" t="s">
        <v>9</v>
      </c>
      <c r="B14" s="2" t="s">
        <v>10</v>
      </c>
      <c r="C14" s="2" t="s">
        <v>24</v>
      </c>
      <c r="D14" s="2" t="s">
        <v>21</v>
      </c>
      <c r="E14" s="2" t="s">
        <v>25</v>
      </c>
      <c r="F14" s="2" t="s">
        <v>27</v>
      </c>
      <c r="G14" s="2" t="s">
        <v>25</v>
      </c>
      <c r="H14" s="2" t="s">
        <v>15</v>
      </c>
      <c r="I14" s="2" t="s">
        <v>16</v>
      </c>
      <c r="J14" s="7">
        <f>+FY16Calculations!J14*'Tuition Calculations'!BH14*(1+'Select Headcount Changes'!V19)</f>
        <v>19765986.34</v>
      </c>
      <c r="K14" s="7">
        <f>+FY16Calculations!K14*'Tuition Calculations'!BN14*(1+'Select Headcount Changes'!V19)</f>
        <v>11148868.369999999</v>
      </c>
      <c r="L14" s="7">
        <f t="shared" si="3"/>
        <v>445954.73479999998</v>
      </c>
      <c r="M14" s="7">
        <f>+FY16Calculations!M14*'Tuition Calculations'!BH14*(1+'Select Headcount Changes'!V19)</f>
        <v>299057.17516276595</v>
      </c>
      <c r="N14" s="7">
        <f>+FY16Calculations!N14*'Tuition Calculations'!BN14*(1+'Select Headcount Changes'!V19)</f>
        <v>2446284.95211122</v>
      </c>
      <c r="O14" s="7">
        <f>+FY16Calculations!O14*'Tuition Calculations'!BT14*(1+'Select Headcount Changes'!V19)</f>
        <v>7567706.1291576996</v>
      </c>
      <c r="P14" s="7">
        <f t="shared" si="4"/>
        <v>10313048.256431686</v>
      </c>
      <c r="Q14" s="7">
        <f t="shared" si="5"/>
        <v>450349.16743841575</v>
      </c>
      <c r="R14" s="7">
        <f t="shared" si="6"/>
        <v>8556634.1813298985</v>
      </c>
      <c r="T14" s="5">
        <v>1</v>
      </c>
      <c r="U14" s="5">
        <v>0</v>
      </c>
      <c r="V14" s="5">
        <v>0</v>
      </c>
      <c r="W14" s="5">
        <f t="shared" si="7"/>
        <v>8556634.1813298985</v>
      </c>
      <c r="X14" s="5">
        <f t="shared" si="0"/>
        <v>0</v>
      </c>
      <c r="Y14" s="5">
        <f t="shared" si="0"/>
        <v>0</v>
      </c>
      <c r="Z14" s="7">
        <f>+FY16Calculations!Z14*'Tuition Calculations'!BZ14*(1+'Select Headcount Changes'!V19)</f>
        <v>716900.61</v>
      </c>
      <c r="AA14" s="7">
        <f>+FY16Calculations!AA14*'Tuition Calculations'!CF14*(1+'Select Headcount Changes'!V19)</f>
        <v>344421.55999999901</v>
      </c>
      <c r="AB14" s="7">
        <f t="shared" si="8"/>
        <v>13776.86239999996</v>
      </c>
      <c r="AC14" s="7">
        <f>+FY16Calculations!AC14*'Tuition Calculations'!BZ14*(1+'Select Headcount Changes'!V19)</f>
        <v>551.07449599999836</v>
      </c>
      <c r="AD14" s="7">
        <f>+FY16Calculations!AD14*'Tuition Calculations'!CF14*(1+'Select Headcount Changes'!V19)</f>
        <v>0</v>
      </c>
      <c r="AE14" s="7">
        <f>+FY16Calculations!AE14*'Tuition Calculations'!CL14*(1+'Select Headcount Changes'!V19)</f>
        <v>327136.185901305</v>
      </c>
      <c r="AF14" s="7">
        <f t="shared" si="9"/>
        <v>327687.26039730501</v>
      </c>
      <c r="AG14" s="7">
        <f t="shared" si="10"/>
        <v>18771.824360134749</v>
      </c>
      <c r="AH14" s="7">
        <f t="shared" si="11"/>
        <v>356664.66284256021</v>
      </c>
      <c r="AJ14" s="5">
        <v>1</v>
      </c>
      <c r="AK14" s="5">
        <v>0</v>
      </c>
      <c r="AL14" s="5">
        <v>0</v>
      </c>
      <c r="AM14" s="10">
        <f t="shared" si="12"/>
        <v>356664.66284256021</v>
      </c>
      <c r="AN14" s="10">
        <f t="shared" si="1"/>
        <v>0</v>
      </c>
      <c r="AO14" s="10">
        <f t="shared" si="1"/>
        <v>0</v>
      </c>
      <c r="AP14" s="37">
        <f t="shared" si="2"/>
        <v>356664.66284256021</v>
      </c>
    </row>
    <row r="15" spans="1:42" ht="18" customHeight="1" x14ac:dyDescent="0.25">
      <c r="A15" s="2" t="s">
        <v>9</v>
      </c>
      <c r="B15" s="2" t="s">
        <v>10</v>
      </c>
      <c r="C15" s="2" t="s">
        <v>28</v>
      </c>
      <c r="D15" s="2" t="s">
        <v>27</v>
      </c>
      <c r="E15" s="2" t="s">
        <v>29</v>
      </c>
      <c r="F15" s="2" t="s">
        <v>30</v>
      </c>
      <c r="G15" s="2" t="s">
        <v>31</v>
      </c>
      <c r="H15" s="2" t="s">
        <v>13</v>
      </c>
      <c r="I15" s="2" t="s">
        <v>14</v>
      </c>
      <c r="J15" s="7">
        <f>+FY16Calculations!J15*'Tuition Calculations'!BH15*(1+'Select Headcount Changes'!V20)</f>
        <v>2688692.11</v>
      </c>
      <c r="K15" s="7">
        <f>+FY16Calculations!K15*'Tuition Calculations'!BN15*(1+'Select Headcount Changes'!V20)</f>
        <v>2688692.11</v>
      </c>
      <c r="L15" s="7">
        <f t="shared" si="3"/>
        <v>107547.6844</v>
      </c>
      <c r="M15" s="7">
        <f>+FY16Calculations!M15*'Tuition Calculations'!BH15*(1+'Select Headcount Changes'!V20)</f>
        <v>0</v>
      </c>
      <c r="N15" s="7">
        <f>+FY16Calculations!N15*'Tuition Calculations'!BN15*(1+'Select Headcount Changes'!V20)</f>
        <v>519605.566173725</v>
      </c>
      <c r="O15" s="7">
        <f>+FY16Calculations!O15*'Tuition Calculations'!BT15*(1+'Select Headcount Changes'!V20)</f>
        <v>0</v>
      </c>
      <c r="P15" s="7">
        <f t="shared" si="4"/>
        <v>519605.566173725</v>
      </c>
      <c r="Q15" s="7">
        <f t="shared" si="5"/>
        <v>103076.94297131374</v>
      </c>
      <c r="R15" s="7">
        <f t="shared" si="6"/>
        <v>1958461.9164549608</v>
      </c>
      <c r="T15" s="5">
        <v>1</v>
      </c>
      <c r="U15" s="5">
        <v>0</v>
      </c>
      <c r="V15" s="5">
        <v>0</v>
      </c>
      <c r="W15" s="5">
        <f t="shared" si="7"/>
        <v>1958461.9164549608</v>
      </c>
      <c r="X15" s="5">
        <f t="shared" si="0"/>
        <v>0</v>
      </c>
      <c r="Y15" s="5">
        <f t="shared" si="0"/>
        <v>0</v>
      </c>
      <c r="Z15" s="7">
        <f>+FY16Calculations!Z15*'Tuition Calculations'!BZ15*(1+'Select Headcount Changes'!V20)</f>
        <v>83188.349999999904</v>
      </c>
      <c r="AA15" s="7">
        <f>+FY16Calculations!AA15*'Tuition Calculations'!CF15*(1+'Select Headcount Changes'!V20)</f>
        <v>83188.349999999904</v>
      </c>
      <c r="AB15" s="7">
        <f t="shared" si="8"/>
        <v>3327.533999999996</v>
      </c>
      <c r="AC15" s="7">
        <f>+FY16Calculations!AC15*'Tuition Calculations'!BZ15*(1+'Select Headcount Changes'!V20)</f>
        <v>133.10135999999983</v>
      </c>
      <c r="AD15" s="7">
        <f>+FY16Calculations!AD15*'Tuition Calculations'!CF15*(1+'Select Headcount Changes'!V20)</f>
        <v>0</v>
      </c>
      <c r="AE15" s="7">
        <f>+FY16Calculations!AE15*'Tuition Calculations'!CL15*(1+'Select Headcount Changes'!V20)</f>
        <v>0</v>
      </c>
      <c r="AF15" s="7">
        <f t="shared" si="9"/>
        <v>133.10135999999983</v>
      </c>
      <c r="AG15" s="7">
        <f t="shared" si="10"/>
        <v>3986.3857319999952</v>
      </c>
      <c r="AH15" s="7">
        <f t="shared" si="11"/>
        <v>75741.328907999909</v>
      </c>
      <c r="AJ15" s="5">
        <v>1</v>
      </c>
      <c r="AK15" s="5">
        <v>0</v>
      </c>
      <c r="AL15" s="5">
        <v>0</v>
      </c>
      <c r="AM15" s="10">
        <f t="shared" si="12"/>
        <v>75741.328907999909</v>
      </c>
      <c r="AN15" s="10">
        <f t="shared" si="1"/>
        <v>0</v>
      </c>
      <c r="AO15" s="10">
        <f t="shared" si="1"/>
        <v>0</v>
      </c>
      <c r="AP15" s="37">
        <f t="shared" si="2"/>
        <v>75741.328907999909</v>
      </c>
    </row>
    <row r="16" spans="1:42" ht="18" customHeight="1" x14ac:dyDescent="0.25">
      <c r="A16" s="2" t="s">
        <v>9</v>
      </c>
      <c r="B16" s="2" t="s">
        <v>10</v>
      </c>
      <c r="C16" s="2" t="s">
        <v>28</v>
      </c>
      <c r="D16" s="2" t="s">
        <v>27</v>
      </c>
      <c r="E16" s="2" t="s">
        <v>29</v>
      </c>
      <c r="F16" s="2" t="s">
        <v>30</v>
      </c>
      <c r="G16" s="2" t="s">
        <v>31</v>
      </c>
      <c r="H16" s="2" t="s">
        <v>15</v>
      </c>
      <c r="I16" s="2" t="s">
        <v>16</v>
      </c>
      <c r="J16" s="7">
        <f>+FY16Calculations!J16*'Tuition Calculations'!BH16*(1+'Select Headcount Changes'!V21)</f>
        <v>7506343.96</v>
      </c>
      <c r="K16" s="7">
        <f>+FY16Calculations!K16*'Tuition Calculations'!BN16*(1+'Select Headcount Changes'!V21)</f>
        <v>4226621.09</v>
      </c>
      <c r="L16" s="7">
        <f t="shared" si="3"/>
        <v>169064.84359999999</v>
      </c>
      <c r="M16" s="7">
        <f>+FY16Calculations!M16*'Tuition Calculations'!BH16*(1+'Select Headcount Changes'!V21)</f>
        <v>181458.15580813799</v>
      </c>
      <c r="N16" s="7">
        <f>+FY16Calculations!N16*'Tuition Calculations'!BN16*(1+'Select Headcount Changes'!V21)</f>
        <v>771972.96522020106</v>
      </c>
      <c r="O16" s="7">
        <f>+FY16Calculations!O16*'Tuition Calculations'!BT16*(1+'Select Headcount Changes'!V21)</f>
        <v>2831451.43520502</v>
      </c>
      <c r="P16" s="7">
        <f t="shared" si="4"/>
        <v>3784882.556233359</v>
      </c>
      <c r="Q16" s="7">
        <f t="shared" si="5"/>
        <v>177619.82800833206</v>
      </c>
      <c r="R16" s="7">
        <f t="shared" si="6"/>
        <v>3374776.7321583088</v>
      </c>
      <c r="T16" s="5">
        <v>1</v>
      </c>
      <c r="U16" s="5">
        <v>0</v>
      </c>
      <c r="V16" s="5">
        <v>0</v>
      </c>
      <c r="W16" s="5">
        <f t="shared" si="7"/>
        <v>3374776.7321583088</v>
      </c>
      <c r="X16" s="5">
        <f t="shared" si="0"/>
        <v>0</v>
      </c>
      <c r="Y16" s="5">
        <f t="shared" si="0"/>
        <v>0</v>
      </c>
      <c r="Z16" s="7">
        <f>+FY16Calculations!Z16*'Tuition Calculations'!BZ16*(1+'Select Headcount Changes'!V21)</f>
        <v>272127.34000000003</v>
      </c>
      <c r="AA16" s="7">
        <f>+FY16Calculations!AA16*'Tuition Calculations'!CF16*(1+'Select Headcount Changes'!V21)</f>
        <v>130749.1</v>
      </c>
      <c r="AB16" s="7">
        <f t="shared" si="8"/>
        <v>5229.9639999999999</v>
      </c>
      <c r="AC16" s="7">
        <f>+FY16Calculations!AC16*'Tuition Calculations'!BZ16*(1+'Select Headcount Changes'!V21)</f>
        <v>209.19856000000001</v>
      </c>
      <c r="AD16" s="7">
        <f>+FY16Calculations!AD16*'Tuition Calculations'!CF16*(1+'Select Headcount Changes'!V21)</f>
        <v>22.845307873157399</v>
      </c>
      <c r="AE16" s="7">
        <f>+FY16Calculations!AE16*'Tuition Calculations'!CL16*(1+'Select Headcount Changes'!V21)</f>
        <v>122053.397013486</v>
      </c>
      <c r="AF16" s="7">
        <f t="shared" si="9"/>
        <v>122285.44088135916</v>
      </c>
      <c r="AG16" s="7">
        <f t="shared" si="10"/>
        <v>7230.5967559320452</v>
      </c>
      <c r="AH16" s="7">
        <f t="shared" si="11"/>
        <v>137381.33836270883</v>
      </c>
      <c r="AJ16" s="5">
        <v>1</v>
      </c>
      <c r="AK16" s="5">
        <v>0</v>
      </c>
      <c r="AL16" s="5">
        <v>0</v>
      </c>
      <c r="AM16" s="10">
        <f t="shared" si="12"/>
        <v>137381.33836270883</v>
      </c>
      <c r="AN16" s="10">
        <f t="shared" si="1"/>
        <v>0</v>
      </c>
      <c r="AO16" s="10">
        <f t="shared" si="1"/>
        <v>0</v>
      </c>
      <c r="AP16" s="37">
        <f t="shared" si="2"/>
        <v>137381.33836270883</v>
      </c>
    </row>
    <row r="17" spans="1:42" ht="18" customHeight="1" x14ac:dyDescent="0.25">
      <c r="A17" s="2" t="s">
        <v>9</v>
      </c>
      <c r="B17" s="2" t="s">
        <v>10</v>
      </c>
      <c r="C17" s="2" t="s">
        <v>32</v>
      </c>
      <c r="D17" s="2" t="s">
        <v>24</v>
      </c>
      <c r="E17" s="2" t="s">
        <v>33</v>
      </c>
      <c r="F17" s="2" t="s">
        <v>34</v>
      </c>
      <c r="G17" s="2" t="s">
        <v>35</v>
      </c>
      <c r="H17" s="2" t="s">
        <v>13</v>
      </c>
      <c r="I17" s="2" t="s">
        <v>14</v>
      </c>
      <c r="J17" s="7">
        <f>+FY16Calculations!J17*'Tuition Calculations'!BH17*(1+'Select Headcount Changes'!V22)</f>
        <v>3902033.05</v>
      </c>
      <c r="K17" s="7">
        <f>+FY16Calculations!K17*'Tuition Calculations'!BN17*(1+'Select Headcount Changes'!V22)</f>
        <v>3902033.05</v>
      </c>
      <c r="L17" s="7">
        <f t="shared" si="3"/>
        <v>156081.32199999999</v>
      </c>
      <c r="M17" s="7">
        <f>+FY16Calculations!M17*'Tuition Calculations'!BH17*(1+'Select Headcount Changes'!V22)</f>
        <v>0</v>
      </c>
      <c r="N17" s="7">
        <f>+FY16Calculations!N17*'Tuition Calculations'!BN17*(1+'Select Headcount Changes'!V22)</f>
        <v>225576.11244911299</v>
      </c>
      <c r="O17" s="7">
        <f>+FY16Calculations!O17*'Tuition Calculations'!BT17*(1+'Select Headcount Changes'!V22)</f>
        <v>0</v>
      </c>
      <c r="P17" s="7">
        <f t="shared" si="4"/>
        <v>225576.11244911299</v>
      </c>
      <c r="Q17" s="7">
        <f t="shared" si="5"/>
        <v>176018.78077754437</v>
      </c>
      <c r="R17" s="7">
        <f t="shared" si="6"/>
        <v>3344356.8347733426</v>
      </c>
      <c r="T17" s="5">
        <v>1</v>
      </c>
      <c r="U17" s="5">
        <v>0</v>
      </c>
      <c r="V17" s="5">
        <v>0</v>
      </c>
      <c r="W17" s="5">
        <f t="shared" si="7"/>
        <v>3344356.8347733426</v>
      </c>
      <c r="X17" s="5">
        <f t="shared" si="0"/>
        <v>0</v>
      </c>
      <c r="Y17" s="5">
        <f t="shared" si="0"/>
        <v>0</v>
      </c>
      <c r="Z17" s="7">
        <f>+FY16Calculations!Z17*'Tuition Calculations'!BZ17*(1+'Select Headcount Changes'!V22)</f>
        <v>120557.21</v>
      </c>
      <c r="AA17" s="7">
        <f>+FY16Calculations!AA17*'Tuition Calculations'!CF17*(1+'Select Headcount Changes'!V22)</f>
        <v>120557.21</v>
      </c>
      <c r="AB17" s="7">
        <f t="shared" si="8"/>
        <v>4822.2884000000004</v>
      </c>
      <c r="AC17" s="7">
        <f>+FY16Calculations!AC17*'Tuition Calculations'!BZ17*(1+'Select Headcount Changes'!V22)</f>
        <v>192.89153600000003</v>
      </c>
      <c r="AD17" s="7">
        <f>+FY16Calculations!AD17*'Tuition Calculations'!CF17*(1+'Select Headcount Changes'!V22)</f>
        <v>305.37656061216302</v>
      </c>
      <c r="AE17" s="7">
        <f>+FY16Calculations!AE17*'Tuition Calculations'!CL17*(1+'Select Headcount Changes'!V22)</f>
        <v>0</v>
      </c>
      <c r="AF17" s="7">
        <f t="shared" si="9"/>
        <v>498.26809661216305</v>
      </c>
      <c r="AG17" s="7">
        <f t="shared" si="10"/>
        <v>5761.8326751693921</v>
      </c>
      <c r="AH17" s="7">
        <f t="shared" si="11"/>
        <v>109474.82082821844</v>
      </c>
      <c r="AJ17" s="5">
        <v>1</v>
      </c>
      <c r="AK17" s="5">
        <v>0</v>
      </c>
      <c r="AL17" s="5">
        <v>0</v>
      </c>
      <c r="AM17" s="10">
        <f t="shared" si="12"/>
        <v>109474.82082821844</v>
      </c>
      <c r="AN17" s="10">
        <f t="shared" si="1"/>
        <v>0</v>
      </c>
      <c r="AO17" s="10">
        <f t="shared" si="1"/>
        <v>0</v>
      </c>
      <c r="AP17" s="37">
        <f t="shared" si="2"/>
        <v>109474.82082821844</v>
      </c>
    </row>
    <row r="18" spans="1:42" ht="18" customHeight="1" x14ac:dyDescent="0.25">
      <c r="A18" s="2" t="s">
        <v>9</v>
      </c>
      <c r="B18" s="2" t="s">
        <v>10</v>
      </c>
      <c r="C18" s="2" t="s">
        <v>32</v>
      </c>
      <c r="D18" s="2" t="s">
        <v>24</v>
      </c>
      <c r="E18" s="2" t="s">
        <v>33</v>
      </c>
      <c r="F18" s="2" t="s">
        <v>34</v>
      </c>
      <c r="G18" s="2" t="s">
        <v>35</v>
      </c>
      <c r="H18" s="2" t="s">
        <v>15</v>
      </c>
      <c r="I18" s="2" t="s">
        <v>16</v>
      </c>
      <c r="J18" s="7">
        <f>+FY16Calculations!J18*'Tuition Calculations'!BH18*(1+'Select Headcount Changes'!V23)</f>
        <v>1748891.04</v>
      </c>
      <c r="K18" s="7">
        <f>+FY16Calculations!K18*'Tuition Calculations'!BN18*(1+'Select Headcount Changes'!V23)</f>
        <v>948219.29</v>
      </c>
      <c r="L18" s="7">
        <f t="shared" si="3"/>
        <v>37928.7716</v>
      </c>
      <c r="M18" s="7">
        <f>+FY16Calculations!M18*'Tuition Calculations'!BH18*(1+'Select Headcount Changes'!V23)</f>
        <v>36291.436303035</v>
      </c>
      <c r="N18" s="7">
        <f>+FY16Calculations!N18*'Tuition Calculations'!BN18*(1+'Select Headcount Changes'!V23)</f>
        <v>128721.504823151</v>
      </c>
      <c r="O18" s="7">
        <f>+FY16Calculations!O18*'Tuition Calculations'!BT18*(1+'Select Headcount Changes'!V23)</f>
        <v>303981.77506874397</v>
      </c>
      <c r="P18" s="7">
        <f t="shared" si="4"/>
        <v>468994.71619492996</v>
      </c>
      <c r="Q18" s="7">
        <f t="shared" si="5"/>
        <v>62098.377610253498</v>
      </c>
      <c r="R18" s="7">
        <f t="shared" si="6"/>
        <v>1179869.1745948165</v>
      </c>
      <c r="T18" s="5">
        <v>1</v>
      </c>
      <c r="U18" s="5">
        <v>0</v>
      </c>
      <c r="V18" s="5">
        <v>0</v>
      </c>
      <c r="W18" s="5">
        <f t="shared" si="7"/>
        <v>1179869.1745948165</v>
      </c>
      <c r="X18" s="5">
        <f t="shared" si="0"/>
        <v>0</v>
      </c>
      <c r="Y18" s="5">
        <f t="shared" si="0"/>
        <v>0</v>
      </c>
      <c r="Z18" s="7">
        <f>+FY16Calculations!Z18*'Tuition Calculations'!BZ18*(1+'Select Headcount Changes'!V23)</f>
        <v>63178.13</v>
      </c>
      <c r="AA18" s="7">
        <f>+FY16Calculations!AA18*'Tuition Calculations'!CF18*(1+'Select Headcount Changes'!V23)</f>
        <v>29185.71</v>
      </c>
      <c r="AB18" s="7">
        <f t="shared" si="8"/>
        <v>1167.4284</v>
      </c>
      <c r="AC18" s="7">
        <f>+FY16Calculations!AC18*'Tuition Calculations'!BZ18*(1+'Select Headcount Changes'!V23)</f>
        <v>46.697136</v>
      </c>
      <c r="AD18" s="7">
        <f>+FY16Calculations!AD18*'Tuition Calculations'!CF18*(1+'Select Headcount Changes'!V23)</f>
        <v>0</v>
      </c>
      <c r="AE18" s="7">
        <f>+FY16Calculations!AE18*'Tuition Calculations'!CL18*(1+'Select Headcount Changes'!V23)</f>
        <v>12906.5591200733</v>
      </c>
      <c r="AF18" s="7">
        <f t="shared" si="9"/>
        <v>12953.2562560733</v>
      </c>
      <c r="AG18" s="7">
        <f t="shared" si="10"/>
        <v>2452.8722671963351</v>
      </c>
      <c r="AH18" s="7">
        <f t="shared" si="11"/>
        <v>46604.573076730368</v>
      </c>
      <c r="AJ18" s="5">
        <v>1</v>
      </c>
      <c r="AK18" s="5">
        <v>0</v>
      </c>
      <c r="AL18" s="5">
        <v>0</v>
      </c>
      <c r="AM18" s="10">
        <f t="shared" si="12"/>
        <v>46604.573076730368</v>
      </c>
      <c r="AN18" s="10">
        <f t="shared" si="1"/>
        <v>0</v>
      </c>
      <c r="AO18" s="10">
        <f t="shared" si="1"/>
        <v>0</v>
      </c>
      <c r="AP18" s="37">
        <f t="shared" si="2"/>
        <v>46604.573076730368</v>
      </c>
    </row>
    <row r="19" spans="1:42" ht="18" customHeight="1" x14ac:dyDescent="0.25">
      <c r="A19" s="2" t="s">
        <v>9</v>
      </c>
      <c r="B19" s="2" t="s">
        <v>10</v>
      </c>
      <c r="C19" s="2" t="s">
        <v>32</v>
      </c>
      <c r="D19" s="2" t="s">
        <v>24</v>
      </c>
      <c r="E19" s="2" t="s">
        <v>33</v>
      </c>
      <c r="F19" s="2" t="s">
        <v>36</v>
      </c>
      <c r="G19" s="2" t="s">
        <v>37</v>
      </c>
      <c r="H19" s="2" t="s">
        <v>13</v>
      </c>
      <c r="I19" s="2" t="s">
        <v>14</v>
      </c>
      <c r="J19" s="7">
        <f>+FY16Calculations!J19*'Tuition Calculations'!BH19*(1+'Select Headcount Changes'!V24)</f>
        <v>1944081.08</v>
      </c>
      <c r="K19" s="7">
        <f>+FY16Calculations!K19*'Tuition Calculations'!BN19*(1+'Select Headcount Changes'!V24)</f>
        <v>1944081.08</v>
      </c>
      <c r="L19" s="7">
        <f t="shared" si="3"/>
        <v>77763.243200000012</v>
      </c>
      <c r="M19" s="7">
        <f>+FY16Calculations!M19*'Tuition Calculations'!BH19*(1+'Select Headcount Changes'!V24)</f>
        <v>0</v>
      </c>
      <c r="N19" s="7">
        <f>+FY16Calculations!N19*'Tuition Calculations'!BN19*(1+'Select Headcount Changes'!V24)</f>
        <v>487236.69555715402</v>
      </c>
      <c r="O19" s="7">
        <f>+FY16Calculations!O19*'Tuition Calculations'!BT19*(1+'Select Headcount Changes'!V24)</f>
        <v>0</v>
      </c>
      <c r="P19" s="7">
        <f t="shared" si="4"/>
        <v>487236.69555715402</v>
      </c>
      <c r="Q19" s="7">
        <f t="shared" si="5"/>
        <v>68954.05706214231</v>
      </c>
      <c r="R19" s="7">
        <f t="shared" si="6"/>
        <v>1310127.0841807039</v>
      </c>
      <c r="T19" s="5">
        <v>1</v>
      </c>
      <c r="U19" s="5">
        <v>0</v>
      </c>
      <c r="V19" s="5">
        <v>0</v>
      </c>
      <c r="W19" s="5">
        <f t="shared" si="7"/>
        <v>1310127.0841807039</v>
      </c>
      <c r="X19" s="5">
        <f t="shared" si="7"/>
        <v>0</v>
      </c>
      <c r="Y19" s="5">
        <f t="shared" si="7"/>
        <v>0</v>
      </c>
      <c r="Z19" s="7">
        <f>+FY16Calculations!Z19*'Tuition Calculations'!BZ19*(1+'Select Headcount Changes'!V24)</f>
        <v>60064.43</v>
      </c>
      <c r="AA19" s="7">
        <f>+FY16Calculations!AA19*'Tuition Calculations'!CF19*(1+'Select Headcount Changes'!V24)</f>
        <v>60064.43</v>
      </c>
      <c r="AB19" s="7">
        <f t="shared" si="8"/>
        <v>2402.5772000000002</v>
      </c>
      <c r="AC19" s="7">
        <f>+FY16Calculations!AC19*'Tuition Calculations'!BZ19*(1+'Select Headcount Changes'!V24)</f>
        <v>96.103088000000014</v>
      </c>
      <c r="AD19" s="7">
        <f>+FY16Calculations!AD19*'Tuition Calculations'!CF19*(1+'Select Headcount Changes'!V24)</f>
        <v>0</v>
      </c>
      <c r="AE19" s="7">
        <f>+FY16Calculations!AE19*'Tuition Calculations'!CL19*(1+'Select Headcount Changes'!V24)</f>
        <v>0</v>
      </c>
      <c r="AF19" s="7">
        <f t="shared" si="9"/>
        <v>96.103088000000014</v>
      </c>
      <c r="AG19" s="7">
        <f t="shared" si="10"/>
        <v>2878.2874855999999</v>
      </c>
      <c r="AH19" s="7">
        <f t="shared" si="11"/>
        <v>54687.462226399999</v>
      </c>
      <c r="AJ19" s="5">
        <v>1</v>
      </c>
      <c r="AK19" s="5">
        <v>0</v>
      </c>
      <c r="AL19" s="5">
        <v>0</v>
      </c>
      <c r="AM19" s="10">
        <f t="shared" si="12"/>
        <v>54687.462226399999</v>
      </c>
      <c r="AN19" s="10">
        <f t="shared" si="12"/>
        <v>0</v>
      </c>
      <c r="AO19" s="10">
        <f t="shared" si="12"/>
        <v>0</v>
      </c>
      <c r="AP19" s="37">
        <f t="shared" si="2"/>
        <v>54687.462226399999</v>
      </c>
    </row>
    <row r="20" spans="1:42" ht="18" customHeight="1" x14ac:dyDescent="0.25">
      <c r="A20" s="2" t="s">
        <v>9</v>
      </c>
      <c r="B20" s="2" t="s">
        <v>10</v>
      </c>
      <c r="C20" s="2" t="s">
        <v>32</v>
      </c>
      <c r="D20" s="2" t="s">
        <v>24</v>
      </c>
      <c r="E20" s="2" t="s">
        <v>33</v>
      </c>
      <c r="F20" s="2" t="s">
        <v>36</v>
      </c>
      <c r="G20" s="2" t="s">
        <v>37</v>
      </c>
      <c r="H20" s="2" t="s">
        <v>15</v>
      </c>
      <c r="I20" s="2" t="s">
        <v>16</v>
      </c>
      <c r="J20" s="7">
        <f>+FY16Calculations!J20*'Tuition Calculations'!BH20*(1+'Select Headcount Changes'!V25)</f>
        <v>2508481</v>
      </c>
      <c r="K20" s="7">
        <f>+FY16Calculations!K20*'Tuition Calculations'!BN20*(1+'Select Headcount Changes'!V25)</f>
        <v>1360093.68</v>
      </c>
      <c r="L20" s="7">
        <f t="shared" si="3"/>
        <v>54403.747199999998</v>
      </c>
      <c r="M20" s="7">
        <f>+FY16Calculations!M20*'Tuition Calculations'!BH20*(1+'Select Headcount Changes'!V25)</f>
        <v>75178.065424586399</v>
      </c>
      <c r="N20" s="7">
        <f>+FY16Calculations!N20*'Tuition Calculations'!BN20*(1+'Select Headcount Changes'!V25)</f>
        <v>468679.011898703</v>
      </c>
      <c r="O20" s="7">
        <f>+FY16Calculations!O20*'Tuition Calculations'!BT20*(1+'Select Headcount Changes'!V25)</f>
        <v>919987.83122289693</v>
      </c>
      <c r="P20" s="7">
        <f t="shared" si="4"/>
        <v>1463844.9085461863</v>
      </c>
      <c r="Q20" s="7">
        <f t="shared" si="5"/>
        <v>49511.617212690682</v>
      </c>
      <c r="R20" s="7">
        <f t="shared" si="6"/>
        <v>940720.72704112297</v>
      </c>
      <c r="T20" s="5">
        <v>1</v>
      </c>
      <c r="U20" s="5">
        <v>0</v>
      </c>
      <c r="V20" s="5">
        <v>0</v>
      </c>
      <c r="W20" s="5">
        <f t="shared" si="7"/>
        <v>940720.72704112297</v>
      </c>
      <c r="X20" s="5">
        <f t="shared" si="7"/>
        <v>0</v>
      </c>
      <c r="Y20" s="5">
        <f t="shared" si="7"/>
        <v>0</v>
      </c>
      <c r="Z20" s="7">
        <f>+FY16Calculations!Z20*'Tuition Calculations'!BZ20*(1+'Select Headcount Changes'!V25)</f>
        <v>90952.44</v>
      </c>
      <c r="AA20" s="7">
        <f>+FY16Calculations!AA20*'Tuition Calculations'!CF20*(1+'Select Headcount Changes'!V25)</f>
        <v>42021.47</v>
      </c>
      <c r="AB20" s="7">
        <f t="shared" si="8"/>
        <v>1680.8588</v>
      </c>
      <c r="AC20" s="7">
        <f>+FY16Calculations!AC20*'Tuition Calculations'!BZ20*(1+'Select Headcount Changes'!V25)</f>
        <v>67.234352000000001</v>
      </c>
      <c r="AD20" s="7">
        <f>+FY16Calculations!AD20*'Tuition Calculations'!CF20*(1+'Select Headcount Changes'!V25)</f>
        <v>0</v>
      </c>
      <c r="AE20" s="7">
        <f>+FY16Calculations!AE20*'Tuition Calculations'!CL20*(1+'Select Headcount Changes'!V25)</f>
        <v>39198.270451300596</v>
      </c>
      <c r="AF20" s="7">
        <f t="shared" si="9"/>
        <v>39265.504803300595</v>
      </c>
      <c r="AG20" s="7">
        <f t="shared" si="10"/>
        <v>2500.3038198349705</v>
      </c>
      <c r="AH20" s="7">
        <f t="shared" si="11"/>
        <v>47505.772576864438</v>
      </c>
      <c r="AJ20" s="5">
        <v>1</v>
      </c>
      <c r="AK20" s="5">
        <v>0</v>
      </c>
      <c r="AL20" s="5">
        <v>0</v>
      </c>
      <c r="AM20" s="10">
        <f t="shared" si="12"/>
        <v>47505.772576864438</v>
      </c>
      <c r="AN20" s="10">
        <f t="shared" si="12"/>
        <v>0</v>
      </c>
      <c r="AO20" s="10">
        <f t="shared" si="12"/>
        <v>0</v>
      </c>
      <c r="AP20" s="37">
        <f t="shared" si="2"/>
        <v>47505.772576864438</v>
      </c>
    </row>
    <row r="21" spans="1:42" ht="18" customHeight="1" x14ac:dyDescent="0.25">
      <c r="A21" s="2" t="s">
        <v>9</v>
      </c>
      <c r="B21" s="2" t="s">
        <v>10</v>
      </c>
      <c r="C21" s="2" t="s">
        <v>39</v>
      </c>
      <c r="D21" s="2" t="s">
        <v>28</v>
      </c>
      <c r="E21" s="2" t="s">
        <v>40</v>
      </c>
      <c r="F21" s="2" t="s">
        <v>41</v>
      </c>
      <c r="G21" s="2" t="s">
        <v>42</v>
      </c>
      <c r="H21" s="2" t="s">
        <v>13</v>
      </c>
      <c r="I21" s="2" t="s">
        <v>14</v>
      </c>
      <c r="J21" s="7">
        <f>+FY16Calculations!J21*'Tuition Calculations'!BH21*(1+'Select Headcount Changes'!V26)</f>
        <v>2906292.33</v>
      </c>
      <c r="K21" s="7">
        <f>+FY16Calculations!K21*'Tuition Calculations'!BN21*(1+'Select Headcount Changes'!V26)</f>
        <v>2906292.33</v>
      </c>
      <c r="L21" s="7">
        <f t="shared" si="3"/>
        <v>116251.69320000001</v>
      </c>
      <c r="M21" s="7">
        <f>+FY16Calculations!M21*'Tuition Calculations'!BH21*(1+'Select Headcount Changes'!V26)</f>
        <v>0</v>
      </c>
      <c r="N21" s="7">
        <f>+FY16Calculations!N21*'Tuition Calculations'!BN21*(1+'Select Headcount Changes'!V26)</f>
        <v>185331.73951698199</v>
      </c>
      <c r="O21" s="7">
        <f>+FY16Calculations!O21*'Tuition Calculations'!BT21*(1+'Select Headcount Changes'!V26)</f>
        <v>0</v>
      </c>
      <c r="P21" s="7">
        <f t="shared" si="4"/>
        <v>185331.73951698199</v>
      </c>
      <c r="Q21" s="7">
        <f t="shared" si="5"/>
        <v>130235.44486415091</v>
      </c>
      <c r="R21" s="7">
        <f t="shared" si="6"/>
        <v>2474473.452418867</v>
      </c>
      <c r="T21" s="5">
        <v>1</v>
      </c>
      <c r="U21" s="5">
        <v>0</v>
      </c>
      <c r="V21" s="5">
        <v>0</v>
      </c>
      <c r="W21" s="5">
        <f t="shared" si="7"/>
        <v>2474473.452418867</v>
      </c>
      <c r="X21" s="5">
        <f t="shared" si="7"/>
        <v>0</v>
      </c>
      <c r="Y21" s="5">
        <f t="shared" si="7"/>
        <v>0</v>
      </c>
      <c r="Z21" s="7">
        <f>+FY16Calculations!Z21*'Tuition Calculations'!BZ21*(1+'Select Headcount Changes'!V26)</f>
        <v>89845.7</v>
      </c>
      <c r="AA21" s="7">
        <f>+FY16Calculations!AA21*'Tuition Calculations'!CF21*(1+'Select Headcount Changes'!V26)</f>
        <v>89845.7</v>
      </c>
      <c r="AB21" s="7">
        <f t="shared" si="8"/>
        <v>3593.828</v>
      </c>
      <c r="AC21" s="7">
        <f>+FY16Calculations!AC21*'Tuition Calculations'!BZ21*(1+'Select Headcount Changes'!V26)</f>
        <v>143.75312</v>
      </c>
      <c r="AD21" s="7">
        <f>+FY16Calculations!AD21*'Tuition Calculations'!CF21*(1+'Select Headcount Changes'!V26)</f>
        <v>577.14686470589902</v>
      </c>
      <c r="AE21" s="7">
        <f>+FY16Calculations!AE21*'Tuition Calculations'!CL21*(1+'Select Headcount Changes'!V26)</f>
        <v>0</v>
      </c>
      <c r="AF21" s="7">
        <f t="shared" si="9"/>
        <v>720.89998470589899</v>
      </c>
      <c r="AG21" s="7">
        <f t="shared" si="10"/>
        <v>4276.548600764705</v>
      </c>
      <c r="AH21" s="7">
        <f t="shared" si="11"/>
        <v>81254.423414529389</v>
      </c>
      <c r="AJ21" s="5">
        <v>1</v>
      </c>
      <c r="AK21" s="5">
        <v>0</v>
      </c>
      <c r="AL21" s="5">
        <v>0</v>
      </c>
      <c r="AM21" s="10">
        <f t="shared" si="12"/>
        <v>81254.423414529389</v>
      </c>
      <c r="AN21" s="10">
        <f t="shared" si="12"/>
        <v>0</v>
      </c>
      <c r="AO21" s="10">
        <f t="shared" si="12"/>
        <v>0</v>
      </c>
      <c r="AP21" s="37">
        <f t="shared" si="2"/>
        <v>81254.423414529389</v>
      </c>
    </row>
    <row r="22" spans="1:42" ht="18" customHeight="1" x14ac:dyDescent="0.25">
      <c r="A22" s="2" t="s">
        <v>9</v>
      </c>
      <c r="B22" s="2" t="s">
        <v>10</v>
      </c>
      <c r="C22" s="2" t="s">
        <v>39</v>
      </c>
      <c r="D22" s="2" t="s">
        <v>28</v>
      </c>
      <c r="E22" s="2" t="s">
        <v>40</v>
      </c>
      <c r="F22" s="2" t="s">
        <v>41</v>
      </c>
      <c r="G22" s="2" t="s">
        <v>42</v>
      </c>
      <c r="H22" s="2" t="s">
        <v>15</v>
      </c>
      <c r="I22" s="2" t="s">
        <v>16</v>
      </c>
      <c r="J22" s="7">
        <f>+FY16Calculations!J22*'Tuition Calculations'!BH22*(1+'Select Headcount Changes'!V27)</f>
        <v>1700092</v>
      </c>
      <c r="K22" s="7">
        <f>+FY16Calculations!K22*'Tuition Calculations'!BN22*(1+'Select Headcount Changes'!V27)</f>
        <v>994872</v>
      </c>
      <c r="L22" s="7">
        <f t="shared" si="3"/>
        <v>39794.879999999997</v>
      </c>
      <c r="M22" s="7">
        <f>+FY16Calculations!M22*'Tuition Calculations'!BH22*(1+'Select Headcount Changes'!V27)</f>
        <v>9307.6499839931694</v>
      </c>
      <c r="N22" s="7">
        <f>+FY16Calculations!N22*'Tuition Calculations'!BN22*(1+'Select Headcount Changes'!V27)</f>
        <v>59155</v>
      </c>
      <c r="O22" s="7">
        <f>+FY16Calculations!O22*'Tuition Calculations'!BT22*(1+'Select Headcount Changes'!V27)</f>
        <v>115873.842662632</v>
      </c>
      <c r="P22" s="7">
        <f t="shared" si="4"/>
        <v>184336.49264662515</v>
      </c>
      <c r="Q22" s="7">
        <f t="shared" si="5"/>
        <v>73798.031367668751</v>
      </c>
      <c r="R22" s="7">
        <f t="shared" si="6"/>
        <v>1402162.5959857062</v>
      </c>
      <c r="T22" s="5">
        <v>1</v>
      </c>
      <c r="U22" s="5">
        <v>0</v>
      </c>
      <c r="V22" s="5">
        <v>0</v>
      </c>
      <c r="W22" s="5">
        <f t="shared" si="7"/>
        <v>1402162.5959857062</v>
      </c>
      <c r="X22" s="5">
        <f t="shared" si="7"/>
        <v>0</v>
      </c>
      <c r="Y22" s="5">
        <f t="shared" si="7"/>
        <v>0</v>
      </c>
      <c r="Z22" s="7">
        <f>+FY16Calculations!Z22*'Tuition Calculations'!BZ22*(1+'Select Headcount Changes'!V27)</f>
        <v>61670</v>
      </c>
      <c r="AA22" s="7">
        <f>+FY16Calculations!AA22*'Tuition Calculations'!CF22*(1+'Select Headcount Changes'!V27)</f>
        <v>30775</v>
      </c>
      <c r="AB22" s="7">
        <f t="shared" si="8"/>
        <v>1231</v>
      </c>
      <c r="AC22" s="7">
        <f>+FY16Calculations!AC22*'Tuition Calculations'!BZ22*(1+'Select Headcount Changes'!V27)</f>
        <v>49.24</v>
      </c>
      <c r="AD22" s="7">
        <f>+FY16Calculations!AD22*'Tuition Calculations'!CF22*(1+'Select Headcount Changes'!V27)</f>
        <v>0</v>
      </c>
      <c r="AE22" s="7">
        <f>+FY16Calculations!AE22*'Tuition Calculations'!CL22*(1+'Select Headcount Changes'!V27)</f>
        <v>5076.3199697428099</v>
      </c>
      <c r="AF22" s="7">
        <f t="shared" si="9"/>
        <v>5125.5599697428097</v>
      </c>
      <c r="AG22" s="7">
        <f t="shared" si="10"/>
        <v>2765.6720015128594</v>
      </c>
      <c r="AH22" s="7">
        <f t="shared" si="11"/>
        <v>52547.768028744329</v>
      </c>
      <c r="AJ22" s="5">
        <v>1</v>
      </c>
      <c r="AK22" s="5">
        <v>0</v>
      </c>
      <c r="AL22" s="5">
        <v>0</v>
      </c>
      <c r="AM22" s="10">
        <f t="shared" si="12"/>
        <v>52547.768028744329</v>
      </c>
      <c r="AN22" s="10">
        <f t="shared" si="12"/>
        <v>0</v>
      </c>
      <c r="AO22" s="10">
        <f t="shared" si="12"/>
        <v>0</v>
      </c>
      <c r="AP22" s="37">
        <f t="shared" si="2"/>
        <v>52547.768028744329</v>
      </c>
    </row>
    <row r="23" spans="1:42" ht="18" customHeight="1" x14ac:dyDescent="0.25">
      <c r="A23" s="2" t="s">
        <v>9</v>
      </c>
      <c r="B23" s="2" t="s">
        <v>10</v>
      </c>
      <c r="C23" s="2" t="s">
        <v>44</v>
      </c>
      <c r="D23" s="2" t="s">
        <v>43</v>
      </c>
      <c r="E23" s="2" t="s">
        <v>45</v>
      </c>
      <c r="F23" s="2" t="s">
        <v>46</v>
      </c>
      <c r="G23" s="2" t="s">
        <v>47</v>
      </c>
      <c r="H23" s="2" t="s">
        <v>13</v>
      </c>
      <c r="I23" s="2" t="s">
        <v>14</v>
      </c>
      <c r="J23" s="7">
        <f>+FY16Calculations!J23*'Tuition Calculations'!BH23*(1+'Select Headcount Changes'!V28)</f>
        <v>1910216.38</v>
      </c>
      <c r="K23" s="7">
        <f>+FY16Calculations!K23*'Tuition Calculations'!BN23*(1+'Select Headcount Changes'!V28)</f>
        <v>1910216.38</v>
      </c>
      <c r="L23" s="7">
        <f t="shared" si="3"/>
        <v>76408.655199999994</v>
      </c>
      <c r="M23" s="7">
        <f>+FY16Calculations!M23*'Tuition Calculations'!BH23*(1+'Select Headcount Changes'!V28)</f>
        <v>0</v>
      </c>
      <c r="N23" s="7">
        <f>+FY16Calculations!N23*'Tuition Calculations'!BN23*(1+'Select Headcount Changes'!V28)</f>
        <v>220296.552601584</v>
      </c>
      <c r="O23" s="7">
        <f>+FY16Calculations!O23*'Tuition Calculations'!BT23*(1+'Select Headcount Changes'!V28)</f>
        <v>0</v>
      </c>
      <c r="P23" s="7">
        <f t="shared" si="4"/>
        <v>220296.552601584</v>
      </c>
      <c r="Q23" s="7">
        <f t="shared" si="5"/>
        <v>80675.558609920801</v>
      </c>
      <c r="R23" s="7">
        <f t="shared" si="6"/>
        <v>1532835.6135884952</v>
      </c>
      <c r="T23" s="5">
        <v>1</v>
      </c>
      <c r="U23" s="5">
        <v>0</v>
      </c>
      <c r="V23" s="5">
        <v>0</v>
      </c>
      <c r="W23" s="5">
        <f t="shared" si="7"/>
        <v>1532835.6135884952</v>
      </c>
      <c r="X23" s="5">
        <f t="shared" si="7"/>
        <v>0</v>
      </c>
      <c r="Y23" s="5">
        <f t="shared" si="7"/>
        <v>0</v>
      </c>
      <c r="Z23" s="7">
        <f>+FY16Calculations!Z23*'Tuition Calculations'!BZ23*(1+'Select Headcount Changes'!V28)</f>
        <v>59009.22</v>
      </c>
      <c r="AA23" s="7">
        <f>+FY16Calculations!AA23*'Tuition Calculations'!CF23*(1+'Select Headcount Changes'!V28)</f>
        <v>59009.22</v>
      </c>
      <c r="AB23" s="7">
        <f t="shared" si="8"/>
        <v>2360.3688000000002</v>
      </c>
      <c r="AC23" s="7">
        <f>+FY16Calculations!AC23*'Tuition Calculations'!BZ23*(1+'Select Headcount Changes'!V28)</f>
        <v>94.414752000000007</v>
      </c>
      <c r="AD23" s="7">
        <f>+FY16Calculations!AD23*'Tuition Calculations'!CF23*(1+'Select Headcount Changes'!V28)</f>
        <v>0</v>
      </c>
      <c r="AE23" s="7">
        <f>+FY16Calculations!AE23*'Tuition Calculations'!CL23*(1+'Select Headcount Changes'!V28)</f>
        <v>0</v>
      </c>
      <c r="AF23" s="7">
        <f t="shared" si="9"/>
        <v>94.414752000000007</v>
      </c>
      <c r="AG23" s="7">
        <f t="shared" si="10"/>
        <v>2827.7218224000007</v>
      </c>
      <c r="AH23" s="7">
        <f t="shared" si="11"/>
        <v>53726.714625600005</v>
      </c>
      <c r="AJ23" s="5">
        <v>1</v>
      </c>
      <c r="AK23" s="5">
        <v>0</v>
      </c>
      <c r="AL23" s="5">
        <v>0</v>
      </c>
      <c r="AM23" s="10">
        <f t="shared" si="12"/>
        <v>53726.714625600005</v>
      </c>
      <c r="AN23" s="10">
        <f t="shared" si="12"/>
        <v>0</v>
      </c>
      <c r="AO23" s="10">
        <f t="shared" si="12"/>
        <v>0</v>
      </c>
      <c r="AP23" s="37">
        <f t="shared" si="2"/>
        <v>53726.714625600005</v>
      </c>
    </row>
    <row r="24" spans="1:42" ht="18" customHeight="1" x14ac:dyDescent="0.25">
      <c r="A24" s="2" t="s">
        <v>9</v>
      </c>
      <c r="B24" s="2" t="s">
        <v>10</v>
      </c>
      <c r="C24" s="2" t="s">
        <v>44</v>
      </c>
      <c r="D24" s="2" t="s">
        <v>43</v>
      </c>
      <c r="E24" s="2" t="s">
        <v>45</v>
      </c>
      <c r="F24" s="2" t="s">
        <v>46</v>
      </c>
      <c r="G24" s="2" t="s">
        <v>47</v>
      </c>
      <c r="H24" s="2" t="s">
        <v>15</v>
      </c>
      <c r="I24" s="2" t="s">
        <v>16</v>
      </c>
      <c r="J24" s="7">
        <f>+FY16Calculations!J24*'Tuition Calculations'!BH24*(1+'Select Headcount Changes'!V29)</f>
        <v>4682188.2</v>
      </c>
      <c r="K24" s="7">
        <f>+FY16Calculations!K24*'Tuition Calculations'!BN24*(1+'Select Headcount Changes'!V29)</f>
        <v>2640953.63</v>
      </c>
      <c r="L24" s="7">
        <f t="shared" si="3"/>
        <v>105638.1452</v>
      </c>
      <c r="M24" s="7">
        <f>+FY16Calculations!M24*'Tuition Calculations'!BH24*(1+'Select Headcount Changes'!V29)</f>
        <v>46304.203667953698</v>
      </c>
      <c r="N24" s="7">
        <f>+FY16Calculations!N24*'Tuition Calculations'!BN24*(1+'Select Headcount Changes'!V29)</f>
        <v>574567.84016666701</v>
      </c>
      <c r="O24" s="7">
        <f>+FY16Calculations!O24*'Tuition Calculations'!BT24*(1+'Select Headcount Changes'!V29)</f>
        <v>1785859.9741298701</v>
      </c>
      <c r="P24" s="7">
        <f t="shared" si="4"/>
        <v>2406732.0179644907</v>
      </c>
      <c r="Q24" s="7">
        <f t="shared" si="5"/>
        <v>108490.90184177547</v>
      </c>
      <c r="R24" s="7">
        <f t="shared" si="6"/>
        <v>2061327.1349937338</v>
      </c>
      <c r="T24" s="5">
        <v>1</v>
      </c>
      <c r="U24" s="5">
        <v>0</v>
      </c>
      <c r="V24" s="5">
        <v>0</v>
      </c>
      <c r="W24" s="5">
        <f t="shared" si="7"/>
        <v>2061327.1349937338</v>
      </c>
      <c r="X24" s="5">
        <f t="shared" si="7"/>
        <v>0</v>
      </c>
      <c r="Y24" s="5">
        <f t="shared" si="7"/>
        <v>0</v>
      </c>
      <c r="Z24" s="7">
        <f>+FY16Calculations!Z24*'Tuition Calculations'!BZ24*(1+'Select Headcount Changes'!V29)</f>
        <v>169864.82</v>
      </c>
      <c r="AA24" s="7">
        <f>+FY16Calculations!AA24*'Tuition Calculations'!CF24*(1+'Select Headcount Changes'!V29)</f>
        <v>81609.399999999994</v>
      </c>
      <c r="AB24" s="7">
        <f t="shared" si="8"/>
        <v>3264.3759999999997</v>
      </c>
      <c r="AC24" s="7">
        <f>+FY16Calculations!AC24*'Tuition Calculations'!BZ24*(1+'Select Headcount Changes'!V29)</f>
        <v>130.57504</v>
      </c>
      <c r="AD24" s="7">
        <f>+FY16Calculations!AD24*'Tuition Calculations'!CF24*(1+'Select Headcount Changes'!V29)</f>
        <v>0</v>
      </c>
      <c r="AE24" s="7">
        <f>+FY16Calculations!AE24*'Tuition Calculations'!CL24*(1+'Select Headcount Changes'!V29)</f>
        <v>77216.041825548396</v>
      </c>
      <c r="AF24" s="7">
        <f t="shared" si="9"/>
        <v>77346.616865548393</v>
      </c>
      <c r="AG24" s="7">
        <f t="shared" si="10"/>
        <v>4462.6913567225811</v>
      </c>
      <c r="AH24" s="7">
        <f t="shared" si="11"/>
        <v>84791.13577772904</v>
      </c>
      <c r="AJ24" s="5">
        <v>1</v>
      </c>
      <c r="AK24" s="5">
        <v>0</v>
      </c>
      <c r="AL24" s="5">
        <v>0</v>
      </c>
      <c r="AM24" s="10">
        <f t="shared" si="12"/>
        <v>84791.13577772904</v>
      </c>
      <c r="AN24" s="10">
        <f t="shared" si="12"/>
        <v>0</v>
      </c>
      <c r="AO24" s="10">
        <f t="shared" si="12"/>
        <v>0</v>
      </c>
      <c r="AP24" s="37">
        <f t="shared" si="2"/>
        <v>84791.13577772904</v>
      </c>
    </row>
    <row r="25" spans="1:42" ht="18" customHeight="1" x14ac:dyDescent="0.25">
      <c r="A25" s="2" t="s">
        <v>9</v>
      </c>
      <c r="B25" s="2" t="s">
        <v>10</v>
      </c>
      <c r="C25" s="2" t="s">
        <v>48</v>
      </c>
      <c r="D25" s="2" t="s">
        <v>32</v>
      </c>
      <c r="E25" s="2" t="s">
        <v>49</v>
      </c>
      <c r="F25" s="2" t="s">
        <v>48</v>
      </c>
      <c r="G25" s="2" t="s">
        <v>50</v>
      </c>
      <c r="H25" s="2" t="s">
        <v>13</v>
      </c>
      <c r="I25" s="2" t="s">
        <v>14</v>
      </c>
      <c r="J25" s="7">
        <f>+FY16Calculations!J25*'Tuition Calculations'!BH25*(1+'Select Headcount Changes'!V30)</f>
        <v>1075753.31</v>
      </c>
      <c r="K25" s="7">
        <f>+FY16Calculations!K25*'Tuition Calculations'!BN25*(1+'Select Headcount Changes'!V30)</f>
        <v>1075753.31</v>
      </c>
      <c r="L25" s="7">
        <f t="shared" si="3"/>
        <v>43030.132400000002</v>
      </c>
      <c r="M25" s="7">
        <f>+FY16Calculations!M25*'Tuition Calculations'!BH25*(1+'Select Headcount Changes'!V30)</f>
        <v>0</v>
      </c>
      <c r="N25" s="7">
        <f>+FY16Calculations!N25*'Tuition Calculations'!BN25*(1+'Select Headcount Changes'!V30)</f>
        <v>157817.77746679197</v>
      </c>
      <c r="O25" s="7">
        <f>+FY16Calculations!O25*'Tuition Calculations'!BT25*(1+'Select Headcount Changes'!V30)</f>
        <v>0</v>
      </c>
      <c r="P25" s="7">
        <f t="shared" si="4"/>
        <v>157817.77746679197</v>
      </c>
      <c r="Q25" s="7">
        <f t="shared" si="5"/>
        <v>43745.270006660408</v>
      </c>
      <c r="R25" s="7">
        <f t="shared" si="6"/>
        <v>831160.13012654777</v>
      </c>
      <c r="T25" s="5">
        <v>1</v>
      </c>
      <c r="U25" s="5">
        <v>0</v>
      </c>
      <c r="V25" s="5">
        <v>0</v>
      </c>
      <c r="W25" s="5">
        <f t="shared" si="7"/>
        <v>831160.13012654777</v>
      </c>
      <c r="X25" s="5">
        <f t="shared" si="7"/>
        <v>0</v>
      </c>
      <c r="Y25" s="5">
        <f t="shared" si="7"/>
        <v>0</v>
      </c>
      <c r="Z25" s="7">
        <f>+FY16Calculations!Z25*'Tuition Calculations'!BZ25*(1+'Select Headcount Changes'!V30)</f>
        <v>38984.06</v>
      </c>
      <c r="AA25" s="7">
        <f>+FY16Calculations!AA25*'Tuition Calculations'!CF25*(1+'Select Headcount Changes'!V30)</f>
        <v>38984.06</v>
      </c>
      <c r="AB25" s="7">
        <f t="shared" si="8"/>
        <v>1559.3624</v>
      </c>
      <c r="AC25" s="7">
        <f>+FY16Calculations!AC25*'Tuition Calculations'!BZ25*(1+'Select Headcount Changes'!V30)</f>
        <v>62.374496000000001</v>
      </c>
      <c r="AD25" s="7">
        <f>+FY16Calculations!AD25*'Tuition Calculations'!CF25*(1+'Select Headcount Changes'!V30)</f>
        <v>92.356105433028503</v>
      </c>
      <c r="AE25" s="7">
        <f>+FY16Calculations!AE25*'Tuition Calculations'!CL25*(1+'Select Headcount Changes'!V30)</f>
        <v>0</v>
      </c>
      <c r="AF25" s="7">
        <f t="shared" si="9"/>
        <v>154.73060143302851</v>
      </c>
      <c r="AG25" s="7">
        <f t="shared" si="10"/>
        <v>1863.4983499283485</v>
      </c>
      <c r="AH25" s="7">
        <f t="shared" si="11"/>
        <v>35406.46864863862</v>
      </c>
      <c r="AJ25" s="5">
        <v>1</v>
      </c>
      <c r="AK25" s="5">
        <v>0</v>
      </c>
      <c r="AL25" s="5">
        <v>0</v>
      </c>
      <c r="AM25" s="10">
        <f t="shared" si="12"/>
        <v>35406.46864863862</v>
      </c>
      <c r="AN25" s="10">
        <f t="shared" si="12"/>
        <v>0</v>
      </c>
      <c r="AO25" s="10">
        <f t="shared" si="12"/>
        <v>0</v>
      </c>
      <c r="AP25" s="37">
        <f t="shared" si="2"/>
        <v>35406.46864863862</v>
      </c>
    </row>
    <row r="26" spans="1:42" ht="18" customHeight="1" x14ac:dyDescent="0.25">
      <c r="A26" s="2" t="s">
        <v>9</v>
      </c>
      <c r="B26" s="2" t="s">
        <v>10</v>
      </c>
      <c r="C26" s="2" t="s">
        <v>48</v>
      </c>
      <c r="D26" s="2" t="s">
        <v>32</v>
      </c>
      <c r="E26" s="2" t="s">
        <v>49</v>
      </c>
      <c r="F26" s="2" t="s">
        <v>48</v>
      </c>
      <c r="G26" s="2" t="s">
        <v>50</v>
      </c>
      <c r="H26" s="2" t="s">
        <v>15</v>
      </c>
      <c r="I26" s="2" t="s">
        <v>16</v>
      </c>
      <c r="J26" s="7">
        <f>+FY16Calculations!J26*'Tuition Calculations'!BH26*(1+'Select Headcount Changes'!V31)</f>
        <v>2253423.39</v>
      </c>
      <c r="K26" s="7">
        <f>+FY16Calculations!K26*'Tuition Calculations'!BN26*(1+'Select Headcount Changes'!V31)</f>
        <v>1103997.19</v>
      </c>
      <c r="L26" s="7">
        <f t="shared" si="3"/>
        <v>44159.887600000002</v>
      </c>
      <c r="M26" s="7">
        <f>+FY16Calculations!M26*'Tuition Calculations'!BH26*(1+'Select Headcount Changes'!V31)</f>
        <v>363929.05877655302</v>
      </c>
      <c r="N26" s="7">
        <f>+FY16Calculations!N26*'Tuition Calculations'!BN26*(1+'Select Headcount Changes'!V31)</f>
        <v>266877.832686587</v>
      </c>
      <c r="O26" s="7">
        <f>+FY16Calculations!O26*'Tuition Calculations'!BT26*(1+'Select Headcount Changes'!V31)</f>
        <v>596850.10818433797</v>
      </c>
      <c r="P26" s="7">
        <f t="shared" si="4"/>
        <v>1227656.9996474781</v>
      </c>
      <c r="Q26" s="7">
        <f t="shared" si="5"/>
        <v>49080.325137626103</v>
      </c>
      <c r="R26" s="7">
        <f t="shared" si="6"/>
        <v>932526.17761489586</v>
      </c>
      <c r="T26" s="5">
        <v>1</v>
      </c>
      <c r="U26" s="5">
        <v>0</v>
      </c>
      <c r="V26" s="5">
        <v>0</v>
      </c>
      <c r="W26" s="5">
        <f t="shared" si="7"/>
        <v>932526.17761489586</v>
      </c>
      <c r="X26" s="5">
        <f t="shared" si="7"/>
        <v>0</v>
      </c>
      <c r="Y26" s="5">
        <f t="shared" si="7"/>
        <v>0</v>
      </c>
      <c r="Z26" s="7">
        <f>+FY16Calculations!Z26*'Tuition Calculations'!BZ26*(1+'Select Headcount Changes'!V31)</f>
        <v>69689.570000000007</v>
      </c>
      <c r="AA26" s="7">
        <f>+FY16Calculations!AA26*'Tuition Calculations'!CF26*(1+'Select Headcount Changes'!V31)</f>
        <v>40010.58</v>
      </c>
      <c r="AB26" s="7">
        <f t="shared" si="8"/>
        <v>1600.4232000000002</v>
      </c>
      <c r="AC26" s="7">
        <f>+FY16Calculations!AC26*'Tuition Calculations'!BZ26*(1+'Select Headcount Changes'!V31)</f>
        <v>64.016927999999993</v>
      </c>
      <c r="AD26" s="7">
        <f>+FY16Calculations!AD26*'Tuition Calculations'!CF26*(1+'Select Headcount Changes'!V31)</f>
        <v>0</v>
      </c>
      <c r="AE26" s="7">
        <f>+FY16Calculations!AE26*'Tuition Calculations'!CL26*(1+'Select Headcount Changes'!V31)</f>
        <v>15407.832119379</v>
      </c>
      <c r="AF26" s="7">
        <f t="shared" si="9"/>
        <v>15471.849047378999</v>
      </c>
      <c r="AG26" s="7">
        <f t="shared" si="10"/>
        <v>2630.8648876310504</v>
      </c>
      <c r="AH26" s="7">
        <f t="shared" si="11"/>
        <v>49986.432864989954</v>
      </c>
      <c r="AJ26" s="5">
        <v>1</v>
      </c>
      <c r="AK26" s="5">
        <v>0</v>
      </c>
      <c r="AL26" s="5">
        <v>0</v>
      </c>
      <c r="AM26" s="10">
        <f t="shared" si="12"/>
        <v>49986.432864989954</v>
      </c>
      <c r="AN26" s="10">
        <f t="shared" si="12"/>
        <v>0</v>
      </c>
      <c r="AO26" s="10">
        <f t="shared" si="12"/>
        <v>0</v>
      </c>
      <c r="AP26" s="37">
        <f t="shared" si="2"/>
        <v>49986.432864989954</v>
      </c>
    </row>
    <row r="27" spans="1:42" ht="18" customHeight="1" x14ac:dyDescent="0.25">
      <c r="A27" s="2" t="s">
        <v>9</v>
      </c>
      <c r="B27" s="2" t="s">
        <v>10</v>
      </c>
      <c r="C27" s="2" t="s">
        <v>52</v>
      </c>
      <c r="D27" s="2" t="s">
        <v>51</v>
      </c>
      <c r="E27" s="2" t="s">
        <v>53</v>
      </c>
      <c r="F27" s="2" t="s">
        <v>39</v>
      </c>
      <c r="G27" s="2" t="s">
        <v>54</v>
      </c>
      <c r="H27" s="2" t="s">
        <v>13</v>
      </c>
      <c r="I27" s="2" t="s">
        <v>14</v>
      </c>
      <c r="J27" s="7">
        <f>+FY16Calculations!J27*'Tuition Calculations'!BH27*(1+'Select Headcount Changes'!V32)</f>
        <v>1376560.58</v>
      </c>
      <c r="K27" s="7">
        <f>+FY16Calculations!K27*'Tuition Calculations'!BN27*(1+'Select Headcount Changes'!V32)</f>
        <v>1376560.58</v>
      </c>
      <c r="L27" s="7">
        <f t="shared" si="3"/>
        <v>55062.423200000005</v>
      </c>
      <c r="M27" s="7">
        <f>+FY16Calculations!M27*'Tuition Calculations'!BH27*(1+'Select Headcount Changes'!V32)</f>
        <v>0</v>
      </c>
      <c r="N27" s="7">
        <f>+FY16Calculations!N27*'Tuition Calculations'!BN27*(1+'Select Headcount Changes'!V32)</f>
        <v>35601.008157653501</v>
      </c>
      <c r="O27" s="7">
        <f>+FY16Calculations!O27*'Tuition Calculations'!BT27*(1+'Select Headcount Changes'!V32)</f>
        <v>0</v>
      </c>
      <c r="P27" s="7">
        <f t="shared" si="4"/>
        <v>35601.008157653501</v>
      </c>
      <c r="Q27" s="7">
        <f t="shared" si="5"/>
        <v>64294.857432117329</v>
      </c>
      <c r="R27" s="7">
        <f t="shared" si="6"/>
        <v>1221602.2912102293</v>
      </c>
      <c r="T27" s="5">
        <v>1</v>
      </c>
      <c r="U27" s="5">
        <v>0</v>
      </c>
      <c r="V27" s="5">
        <v>0</v>
      </c>
      <c r="W27" s="5">
        <f t="shared" si="7"/>
        <v>1221602.2912102293</v>
      </c>
      <c r="X27" s="5">
        <f t="shared" si="7"/>
        <v>0</v>
      </c>
      <c r="Y27" s="5">
        <f t="shared" si="7"/>
        <v>0</v>
      </c>
      <c r="Z27" s="7">
        <f>+FY16Calculations!Z27*'Tuition Calculations'!BZ27*(1+'Select Headcount Changes'!V32)</f>
        <v>42557.51</v>
      </c>
      <c r="AA27" s="7">
        <f>+FY16Calculations!AA27*'Tuition Calculations'!CF27*(1+'Select Headcount Changes'!V32)</f>
        <v>42557.51</v>
      </c>
      <c r="AB27" s="7">
        <f t="shared" si="8"/>
        <v>1702.3004000000001</v>
      </c>
      <c r="AC27" s="7">
        <f>+FY16Calculations!AC27*'Tuition Calculations'!BZ27*(1+'Select Headcount Changes'!V32)</f>
        <v>68.092016000000001</v>
      </c>
      <c r="AD27" s="7">
        <f>+FY16Calculations!AD27*'Tuition Calculations'!CF27*(1+'Select Headcount Changes'!V32)</f>
        <v>257.12701472647001</v>
      </c>
      <c r="AE27" s="7">
        <f>+FY16Calculations!AE27*'Tuition Calculations'!CL27*(1+'Select Headcount Changes'!V32)</f>
        <v>0</v>
      </c>
      <c r="AF27" s="7">
        <f t="shared" si="9"/>
        <v>325.21903072647001</v>
      </c>
      <c r="AG27" s="7">
        <f t="shared" si="10"/>
        <v>2026.4995284636768</v>
      </c>
      <c r="AH27" s="7">
        <f t="shared" si="11"/>
        <v>38503.491040809859</v>
      </c>
      <c r="AJ27" s="5">
        <v>1</v>
      </c>
      <c r="AK27" s="5">
        <v>0</v>
      </c>
      <c r="AL27" s="5">
        <v>0</v>
      </c>
      <c r="AM27" s="10">
        <f t="shared" si="12"/>
        <v>38503.491040809859</v>
      </c>
      <c r="AN27" s="10">
        <f t="shared" si="12"/>
        <v>0</v>
      </c>
      <c r="AO27" s="10">
        <f t="shared" si="12"/>
        <v>0</v>
      </c>
      <c r="AP27" s="37">
        <f t="shared" si="2"/>
        <v>38503.491040809859</v>
      </c>
    </row>
    <row r="28" spans="1:42" ht="18" customHeight="1" x14ac:dyDescent="0.25">
      <c r="A28" s="2" t="s">
        <v>9</v>
      </c>
      <c r="B28" s="2" t="s">
        <v>10</v>
      </c>
      <c r="C28" s="2" t="s">
        <v>52</v>
      </c>
      <c r="D28" s="2" t="s">
        <v>51</v>
      </c>
      <c r="E28" s="2" t="s">
        <v>53</v>
      </c>
      <c r="F28" s="2" t="s">
        <v>39</v>
      </c>
      <c r="G28" s="2" t="s">
        <v>54</v>
      </c>
      <c r="H28" s="2" t="s">
        <v>15</v>
      </c>
      <c r="I28" s="2" t="s">
        <v>16</v>
      </c>
      <c r="J28" s="7">
        <f>+FY16Calculations!J28*'Tuition Calculations'!BH28*(1+'Select Headcount Changes'!V33)</f>
        <v>2839639.62</v>
      </c>
      <c r="K28" s="7">
        <f>+FY16Calculations!K28*'Tuition Calculations'!BN28*(1+'Select Headcount Changes'!V33)</f>
        <v>1355525.17</v>
      </c>
      <c r="L28" s="7">
        <f t="shared" si="3"/>
        <v>54221.006799999996</v>
      </c>
      <c r="M28" s="7">
        <f>+FY16Calculations!M28*'Tuition Calculations'!BH28*(1+'Select Headcount Changes'!V33)</f>
        <v>0</v>
      </c>
      <c r="N28" s="7">
        <f>+FY16Calculations!N28*'Tuition Calculations'!BN28*(1+'Select Headcount Changes'!V33)</f>
        <v>27282</v>
      </c>
      <c r="O28" s="7">
        <f>+FY16Calculations!O28*'Tuition Calculations'!BT28*(1+'Select Headcount Changes'!V33)</f>
        <v>667389.92938627605</v>
      </c>
      <c r="P28" s="7">
        <f t="shared" si="4"/>
        <v>694671.92938627605</v>
      </c>
      <c r="Q28" s="7">
        <f t="shared" si="5"/>
        <v>104537.3341906862</v>
      </c>
      <c r="R28" s="7">
        <f t="shared" si="6"/>
        <v>1986209.3496230377</v>
      </c>
      <c r="T28" s="5">
        <v>1</v>
      </c>
      <c r="U28" s="5">
        <v>0</v>
      </c>
      <c r="V28" s="5">
        <v>0</v>
      </c>
      <c r="W28" s="5">
        <f t="shared" si="7"/>
        <v>1986209.3496230377</v>
      </c>
      <c r="X28" s="5">
        <f t="shared" si="7"/>
        <v>0</v>
      </c>
      <c r="Y28" s="5">
        <f t="shared" si="7"/>
        <v>0</v>
      </c>
      <c r="Z28" s="7">
        <f>+FY16Calculations!Z28*'Tuition Calculations'!BZ28*(1+'Select Headcount Changes'!V33)</f>
        <v>103024.29</v>
      </c>
      <c r="AA28" s="7">
        <f>+FY16Calculations!AA28*'Tuition Calculations'!CF28*(1+'Select Headcount Changes'!V33)</f>
        <v>41910.76</v>
      </c>
      <c r="AB28" s="7">
        <f t="shared" si="8"/>
        <v>1676.4304000000002</v>
      </c>
      <c r="AC28" s="7">
        <f>+FY16Calculations!AC28*'Tuition Calculations'!BZ28*(1+'Select Headcount Changes'!V33)</f>
        <v>67.057215999999997</v>
      </c>
      <c r="AD28" s="7">
        <f>+FY16Calculations!AD28*'Tuition Calculations'!CF28*(1+'Select Headcount Changes'!V33)</f>
        <v>0</v>
      </c>
      <c r="AE28" s="7">
        <f>+FY16Calculations!AE28*'Tuition Calculations'!CL28*(1+'Select Headcount Changes'!V33)</f>
        <v>27482.0176735483</v>
      </c>
      <c r="AF28" s="7">
        <f t="shared" si="9"/>
        <v>27549.074889548301</v>
      </c>
      <c r="AG28" s="7">
        <f t="shared" si="10"/>
        <v>3689.939235522585</v>
      </c>
      <c r="AH28" s="7">
        <f t="shared" si="11"/>
        <v>70108.845474929112</v>
      </c>
      <c r="AJ28" s="5">
        <v>1</v>
      </c>
      <c r="AK28" s="5">
        <v>0</v>
      </c>
      <c r="AL28" s="5">
        <v>0</v>
      </c>
      <c r="AM28" s="10">
        <f t="shared" si="12"/>
        <v>70108.845474929112</v>
      </c>
      <c r="AN28" s="10">
        <f t="shared" si="12"/>
        <v>0</v>
      </c>
      <c r="AO28" s="10">
        <f t="shared" si="12"/>
        <v>0</v>
      </c>
      <c r="AP28" s="37">
        <f t="shared" si="2"/>
        <v>70108.845474929112</v>
      </c>
    </row>
    <row r="29" spans="1:42" ht="18" customHeight="1" x14ac:dyDescent="0.25">
      <c r="A29" s="2" t="s">
        <v>9</v>
      </c>
      <c r="B29" s="2" t="s">
        <v>10</v>
      </c>
      <c r="C29" s="2" t="s">
        <v>52</v>
      </c>
      <c r="D29" s="2" t="s">
        <v>51</v>
      </c>
      <c r="E29" s="2" t="s">
        <v>53</v>
      </c>
      <c r="F29" s="2" t="s">
        <v>55</v>
      </c>
      <c r="G29" s="2" t="s">
        <v>56</v>
      </c>
      <c r="H29" s="2" t="s">
        <v>13</v>
      </c>
      <c r="I29" s="2" t="s">
        <v>14</v>
      </c>
      <c r="J29" s="7">
        <f>+FY16Calculations!J29*'Tuition Calculations'!BH29*(1+'Select Headcount Changes'!V34)</f>
        <v>918887.2</v>
      </c>
      <c r="K29" s="7">
        <f>+FY16Calculations!K29*'Tuition Calculations'!BN29*(1+'Select Headcount Changes'!V34)</f>
        <v>918887.2</v>
      </c>
      <c r="L29" s="7">
        <f t="shared" si="3"/>
        <v>36755.487999999998</v>
      </c>
      <c r="M29" s="7">
        <f>+FY16Calculations!M29*'Tuition Calculations'!BH29*(1+'Select Headcount Changes'!V34)</f>
        <v>0</v>
      </c>
      <c r="N29" s="7">
        <f>+FY16Calculations!N29*'Tuition Calculations'!BN29*(1+'Select Headcount Changes'!V34)</f>
        <v>38731.435211846998</v>
      </c>
      <c r="O29" s="7">
        <f>+FY16Calculations!O29*'Tuition Calculations'!BT29*(1+'Select Headcount Changes'!V34)</f>
        <v>0</v>
      </c>
      <c r="P29" s="7">
        <f t="shared" si="4"/>
        <v>38731.435211846998</v>
      </c>
      <c r="Q29" s="7">
        <f t="shared" si="5"/>
        <v>42170.013839407649</v>
      </c>
      <c r="R29" s="7">
        <f t="shared" si="6"/>
        <v>801230.2629487454</v>
      </c>
      <c r="T29" s="5">
        <v>1</v>
      </c>
      <c r="U29" s="5">
        <v>0</v>
      </c>
      <c r="V29" s="5">
        <v>0</v>
      </c>
      <c r="W29" s="5">
        <f t="shared" si="7"/>
        <v>801230.2629487454</v>
      </c>
      <c r="X29" s="5">
        <f t="shared" si="7"/>
        <v>0</v>
      </c>
      <c r="Y29" s="5">
        <f t="shared" si="7"/>
        <v>0</v>
      </c>
      <c r="Z29" s="7">
        <f>+FY16Calculations!Z29*'Tuition Calculations'!BZ29*(1+'Select Headcount Changes'!V34)</f>
        <v>28444.81</v>
      </c>
      <c r="AA29" s="7">
        <f>+FY16Calculations!AA29*'Tuition Calculations'!CF29*(1+'Select Headcount Changes'!V34)</f>
        <v>28444.81</v>
      </c>
      <c r="AB29" s="7">
        <f t="shared" si="8"/>
        <v>1137.7924</v>
      </c>
      <c r="AC29" s="7">
        <f>+FY16Calculations!AC29*'Tuition Calculations'!BZ29*(1+'Select Headcount Changes'!V34)</f>
        <v>45.511696000000001</v>
      </c>
      <c r="AD29" s="7">
        <f>+FY16Calculations!AD29*'Tuition Calculations'!CF29*(1+'Select Headcount Changes'!V34)</f>
        <v>0</v>
      </c>
      <c r="AE29" s="7">
        <f>+FY16Calculations!AE29*'Tuition Calculations'!CL29*(1+'Select Headcount Changes'!V34)</f>
        <v>0</v>
      </c>
      <c r="AF29" s="7">
        <f t="shared" si="9"/>
        <v>45.511696000000001</v>
      </c>
      <c r="AG29" s="7">
        <f t="shared" si="10"/>
        <v>1363.0752952000003</v>
      </c>
      <c r="AH29" s="7">
        <f t="shared" si="11"/>
        <v>25898.430608800001</v>
      </c>
      <c r="AJ29" s="5">
        <v>1</v>
      </c>
      <c r="AK29" s="5">
        <v>0</v>
      </c>
      <c r="AL29" s="5">
        <v>0</v>
      </c>
      <c r="AM29" s="10">
        <f t="shared" si="12"/>
        <v>25898.430608800001</v>
      </c>
      <c r="AN29" s="10">
        <f t="shared" si="12"/>
        <v>0</v>
      </c>
      <c r="AO29" s="10">
        <f t="shared" si="12"/>
        <v>0</v>
      </c>
      <c r="AP29" s="37">
        <f t="shared" si="2"/>
        <v>25898.430608800001</v>
      </c>
    </row>
    <row r="30" spans="1:42" ht="18" customHeight="1" x14ac:dyDescent="0.25">
      <c r="A30" s="2" t="s">
        <v>9</v>
      </c>
      <c r="B30" s="2" t="s">
        <v>10</v>
      </c>
      <c r="C30" s="2" t="s">
        <v>52</v>
      </c>
      <c r="D30" s="2" t="s">
        <v>51</v>
      </c>
      <c r="E30" s="2" t="s">
        <v>53</v>
      </c>
      <c r="F30" s="2" t="s">
        <v>55</v>
      </c>
      <c r="G30" s="2" t="s">
        <v>56</v>
      </c>
      <c r="H30" s="2" t="s">
        <v>15</v>
      </c>
      <c r="I30" s="2" t="s">
        <v>16</v>
      </c>
      <c r="J30" s="7">
        <f>+FY16Calculations!J30*'Tuition Calculations'!BH30*(1+'Select Headcount Changes'!V35)</f>
        <v>2534538.4700000002</v>
      </c>
      <c r="K30" s="7">
        <f>+FY16Calculations!K30*'Tuition Calculations'!BN30*(1+'Select Headcount Changes'!V35)</f>
        <v>1430422.97</v>
      </c>
      <c r="L30" s="7">
        <f t="shared" si="3"/>
        <v>57216.918799999999</v>
      </c>
      <c r="M30" s="7">
        <f>+FY16Calculations!M30*'Tuition Calculations'!BH30*(1+'Select Headcount Changes'!V35)</f>
        <v>83327.776866667889</v>
      </c>
      <c r="N30" s="7">
        <f>+FY16Calculations!N30*'Tuition Calculations'!BN30*(1+'Select Headcount Changes'!V35)</f>
        <v>36108</v>
      </c>
      <c r="O30" s="7">
        <f>+FY16Calculations!O30*'Tuition Calculations'!BT30*(1+'Select Headcount Changes'!V35)</f>
        <v>141627.99718511899</v>
      </c>
      <c r="P30" s="7">
        <f t="shared" si="4"/>
        <v>261063.77405178687</v>
      </c>
      <c r="Q30" s="7">
        <f t="shared" si="5"/>
        <v>110812.88885741067</v>
      </c>
      <c r="R30" s="7">
        <f t="shared" si="6"/>
        <v>2105444.8882908025</v>
      </c>
      <c r="T30" s="5">
        <v>1</v>
      </c>
      <c r="U30" s="5">
        <v>0</v>
      </c>
      <c r="V30" s="5">
        <v>0</v>
      </c>
      <c r="W30" s="5">
        <f t="shared" si="7"/>
        <v>2105444.8882908025</v>
      </c>
      <c r="X30" s="5">
        <f t="shared" si="7"/>
        <v>0</v>
      </c>
      <c r="Y30" s="5">
        <f t="shared" si="7"/>
        <v>0</v>
      </c>
      <c r="Z30" s="7">
        <f>+FY16Calculations!Z30*'Tuition Calculations'!BZ30*(1+'Select Headcount Changes'!V35)</f>
        <v>91643.57</v>
      </c>
      <c r="AA30" s="7">
        <f>+FY16Calculations!AA30*'Tuition Calculations'!CF30*(1+'Select Headcount Changes'!V35)</f>
        <v>44161.72</v>
      </c>
      <c r="AB30" s="7">
        <f t="shared" si="8"/>
        <v>1766.4688000000001</v>
      </c>
      <c r="AC30" s="7">
        <f>+FY16Calculations!AC30*'Tuition Calculations'!BZ30*(1+'Select Headcount Changes'!V35)</f>
        <v>70.658752000000007</v>
      </c>
      <c r="AD30" s="7">
        <f>+FY16Calculations!AD30*'Tuition Calculations'!CF30*(1+'Select Headcount Changes'!V35)</f>
        <v>0</v>
      </c>
      <c r="AE30" s="7">
        <f>+FY16Calculations!AE30*'Tuition Calculations'!CL30*(1+'Select Headcount Changes'!V35)</f>
        <v>6108.11005076323</v>
      </c>
      <c r="AF30" s="7">
        <f t="shared" si="9"/>
        <v>6178.7688027632303</v>
      </c>
      <c r="AG30" s="7">
        <f t="shared" si="10"/>
        <v>4184.9166198618395</v>
      </c>
      <c r="AH30" s="7">
        <f t="shared" si="11"/>
        <v>79513.415777374947</v>
      </c>
      <c r="AJ30" s="5">
        <v>1</v>
      </c>
      <c r="AK30" s="5">
        <v>0</v>
      </c>
      <c r="AL30" s="5">
        <v>0</v>
      </c>
      <c r="AM30" s="10">
        <f t="shared" si="12"/>
        <v>79513.415777374947</v>
      </c>
      <c r="AN30" s="10">
        <f t="shared" si="12"/>
        <v>0</v>
      </c>
      <c r="AO30" s="10">
        <f t="shared" si="12"/>
        <v>0</v>
      </c>
      <c r="AP30" s="37">
        <f t="shared" si="2"/>
        <v>79513.415777374947</v>
      </c>
    </row>
    <row r="31" spans="1:42" ht="18" customHeight="1" x14ac:dyDescent="0.25">
      <c r="A31" s="2" t="s">
        <v>9</v>
      </c>
      <c r="B31" s="2" t="s">
        <v>10</v>
      </c>
      <c r="C31" s="2" t="s">
        <v>34</v>
      </c>
      <c r="D31" s="2" t="s">
        <v>57</v>
      </c>
      <c r="E31" s="2" t="s">
        <v>58</v>
      </c>
      <c r="F31" s="2" t="s">
        <v>59</v>
      </c>
      <c r="G31" s="2" t="s">
        <v>60</v>
      </c>
      <c r="H31" s="2" t="s">
        <v>13</v>
      </c>
      <c r="I31" s="2" t="s">
        <v>14</v>
      </c>
      <c r="J31" s="7">
        <f>+FY16Calculations!J31*'Tuition Calculations'!BH31*(1+'Select Headcount Changes'!V36)</f>
        <v>19325</v>
      </c>
      <c r="K31" s="7">
        <f>+FY16Calculations!K31*'Tuition Calculations'!BN31*(1+'Select Headcount Changes'!V36)</f>
        <v>19325</v>
      </c>
      <c r="L31" s="7">
        <f t="shared" si="3"/>
        <v>773</v>
      </c>
      <c r="M31" s="7">
        <f>+FY16Calculations!M31*'Tuition Calculations'!BH31*(1+'Select Headcount Changes'!V36)</f>
        <v>0</v>
      </c>
      <c r="N31" s="7">
        <f>+FY16Calculations!N31*'Tuition Calculations'!BN31*(1+'Select Headcount Changes'!V36)</f>
        <v>0</v>
      </c>
      <c r="O31" s="7">
        <f>+FY16Calculations!O31*'Tuition Calculations'!BT31*(1+'Select Headcount Changes'!V36)</f>
        <v>0</v>
      </c>
      <c r="P31" s="7">
        <f t="shared" si="4"/>
        <v>0</v>
      </c>
      <c r="Q31" s="7">
        <f t="shared" si="5"/>
        <v>927.6</v>
      </c>
      <c r="R31" s="7">
        <f t="shared" si="6"/>
        <v>17624.400000000001</v>
      </c>
      <c r="T31" s="5">
        <v>1</v>
      </c>
      <c r="U31" s="5">
        <v>0</v>
      </c>
      <c r="V31" s="5">
        <v>0</v>
      </c>
      <c r="W31" s="5">
        <f t="shared" si="7"/>
        <v>17624.400000000001</v>
      </c>
      <c r="X31" s="5">
        <f t="shared" si="7"/>
        <v>0</v>
      </c>
      <c r="Y31" s="5">
        <f t="shared" si="7"/>
        <v>0</v>
      </c>
      <c r="Z31" s="7">
        <f>+FY16Calculations!Z31*'Tuition Calculations'!BZ31*(1+'Select Headcount Changes'!V36)</f>
        <v>598</v>
      </c>
      <c r="AA31" s="7">
        <f>+FY16Calculations!AA31*'Tuition Calculations'!CF31*(1+'Select Headcount Changes'!V36)</f>
        <v>598</v>
      </c>
      <c r="AB31" s="7">
        <f t="shared" si="8"/>
        <v>23.92</v>
      </c>
      <c r="AC31" s="7">
        <f>+FY16Calculations!AC31*'Tuition Calculations'!BZ31*(1+'Select Headcount Changes'!V36)</f>
        <v>0.95680000000000009</v>
      </c>
      <c r="AD31" s="7">
        <f>+FY16Calculations!AD31*'Tuition Calculations'!CF31*(1+'Select Headcount Changes'!V36)</f>
        <v>0</v>
      </c>
      <c r="AE31" s="7">
        <f>+FY16Calculations!AE31*'Tuition Calculations'!CL31*(1+'Select Headcount Changes'!V36)</f>
        <v>0</v>
      </c>
      <c r="AF31" s="7">
        <f t="shared" si="9"/>
        <v>0.95680000000000009</v>
      </c>
      <c r="AG31" s="7">
        <f t="shared" si="10"/>
        <v>28.65616</v>
      </c>
      <c r="AH31" s="7">
        <f t="shared" si="11"/>
        <v>544.46704</v>
      </c>
      <c r="AJ31" s="5">
        <v>1</v>
      </c>
      <c r="AK31" s="5">
        <v>0</v>
      </c>
      <c r="AL31" s="5">
        <v>0</v>
      </c>
      <c r="AM31" s="10">
        <f t="shared" si="12"/>
        <v>544.46704</v>
      </c>
      <c r="AN31" s="10">
        <f t="shared" si="12"/>
        <v>0</v>
      </c>
      <c r="AO31" s="10">
        <f t="shared" si="12"/>
        <v>0</v>
      </c>
      <c r="AP31" s="37">
        <f t="shared" si="2"/>
        <v>544.46704</v>
      </c>
    </row>
    <row r="32" spans="1:42" ht="18" customHeight="1" x14ac:dyDescent="0.25">
      <c r="A32" s="2" t="s">
        <v>9</v>
      </c>
      <c r="B32" s="2" t="s">
        <v>10</v>
      </c>
      <c r="C32" s="2" t="s">
        <v>34</v>
      </c>
      <c r="D32" s="2" t="s">
        <v>57</v>
      </c>
      <c r="E32" s="2" t="s">
        <v>58</v>
      </c>
      <c r="F32" s="2" t="s">
        <v>59</v>
      </c>
      <c r="G32" s="2" t="s">
        <v>60</v>
      </c>
      <c r="H32" s="2" t="s">
        <v>15</v>
      </c>
      <c r="I32" s="2" t="s">
        <v>16</v>
      </c>
      <c r="J32" s="7">
        <f>+FY16Calculations!J32*'Tuition Calculations'!BH32*(1+'Select Headcount Changes'!V37)</f>
        <v>145775.74</v>
      </c>
      <c r="K32" s="7">
        <f>+FY16Calculations!K32*'Tuition Calculations'!BN32*(1+'Select Headcount Changes'!V37)</f>
        <v>92938.33</v>
      </c>
      <c r="L32" s="7">
        <f t="shared" si="3"/>
        <v>3717.5332000000003</v>
      </c>
      <c r="M32" s="7">
        <f>+FY16Calculations!M32*'Tuition Calculations'!BH32*(1+'Select Headcount Changes'!V37)</f>
        <v>0</v>
      </c>
      <c r="N32" s="7">
        <f>+FY16Calculations!N32*'Tuition Calculations'!BN32*(1+'Select Headcount Changes'!V37)</f>
        <v>0</v>
      </c>
      <c r="O32" s="7">
        <f>+FY16Calculations!O32*'Tuition Calculations'!BT32*(1+'Select Headcount Changes'!V37)</f>
        <v>0</v>
      </c>
      <c r="P32" s="7">
        <f t="shared" si="4"/>
        <v>0</v>
      </c>
      <c r="Q32" s="7">
        <f t="shared" si="5"/>
        <v>7102.9103399999995</v>
      </c>
      <c r="R32" s="7">
        <f t="shared" si="6"/>
        <v>134955.29645999998</v>
      </c>
      <c r="T32" s="5">
        <v>1</v>
      </c>
      <c r="U32" s="5">
        <v>0</v>
      </c>
      <c r="V32" s="5">
        <v>0</v>
      </c>
      <c r="W32" s="5">
        <f t="shared" si="7"/>
        <v>134955.29645999998</v>
      </c>
      <c r="X32" s="5">
        <f t="shared" si="7"/>
        <v>0</v>
      </c>
      <c r="Y32" s="5">
        <f t="shared" si="7"/>
        <v>0</v>
      </c>
      <c r="Z32" s="7">
        <f>+FY16Calculations!Z32*'Tuition Calculations'!BZ32*(1+'Select Headcount Changes'!V37)</f>
        <v>5286.47</v>
      </c>
      <c r="AA32" s="7">
        <f>+FY16Calculations!AA32*'Tuition Calculations'!CF32*(1+'Select Headcount Changes'!V37)</f>
        <v>2876.95</v>
      </c>
      <c r="AB32" s="7">
        <f t="shared" si="8"/>
        <v>115.07799999999999</v>
      </c>
      <c r="AC32" s="7">
        <f>+FY16Calculations!AC32*'Tuition Calculations'!BZ32*(1+'Select Headcount Changes'!V37)</f>
        <v>4.6031200000000005</v>
      </c>
      <c r="AD32" s="7">
        <f>+FY16Calculations!AD32*'Tuition Calculations'!CF32*(1+'Select Headcount Changes'!V37)</f>
        <v>0</v>
      </c>
      <c r="AE32" s="7">
        <f>+FY16Calculations!AE32*'Tuition Calculations'!CL32*(1+'Select Headcount Changes'!V37)</f>
        <v>0</v>
      </c>
      <c r="AF32" s="7">
        <f t="shared" si="9"/>
        <v>4.6031200000000005</v>
      </c>
      <c r="AG32" s="7">
        <f t="shared" si="10"/>
        <v>258.33944400000001</v>
      </c>
      <c r="AH32" s="7">
        <f t="shared" si="11"/>
        <v>4908.4494359999999</v>
      </c>
      <c r="AJ32" s="5">
        <v>1</v>
      </c>
      <c r="AK32" s="5">
        <v>0</v>
      </c>
      <c r="AL32" s="5">
        <v>0</v>
      </c>
      <c r="AM32" s="10">
        <f t="shared" si="12"/>
        <v>4908.4494359999999</v>
      </c>
      <c r="AN32" s="10">
        <f t="shared" si="12"/>
        <v>0</v>
      </c>
      <c r="AO32" s="10">
        <f t="shared" si="12"/>
        <v>0</v>
      </c>
      <c r="AP32" s="37">
        <f t="shared" si="2"/>
        <v>4908.4494359999999</v>
      </c>
    </row>
    <row r="33" spans="1:42" ht="18" customHeight="1" x14ac:dyDescent="0.25">
      <c r="A33" s="2" t="s">
        <v>9</v>
      </c>
      <c r="B33" s="2" t="s">
        <v>10</v>
      </c>
      <c r="C33" s="2" t="s">
        <v>34</v>
      </c>
      <c r="D33" s="2" t="s">
        <v>57</v>
      </c>
      <c r="E33" s="2" t="s">
        <v>58</v>
      </c>
      <c r="F33" s="2" t="s">
        <v>61</v>
      </c>
      <c r="G33" s="2" t="s">
        <v>62</v>
      </c>
      <c r="H33" s="2" t="s">
        <v>13</v>
      </c>
      <c r="I33" s="2" t="s">
        <v>14</v>
      </c>
      <c r="J33" s="7">
        <f>+FY16Calculations!J33*'Tuition Calculations'!BH33*(1+'Select Headcount Changes'!V38)</f>
        <v>132513.75</v>
      </c>
      <c r="K33" s="7">
        <f>+FY16Calculations!K33*'Tuition Calculations'!BN33*(1+'Select Headcount Changes'!V38)</f>
        <v>132513.75</v>
      </c>
      <c r="L33" s="7">
        <f t="shared" si="3"/>
        <v>5300.55</v>
      </c>
      <c r="M33" s="7">
        <f>+FY16Calculations!M33*'Tuition Calculations'!BH33*(1+'Select Headcount Changes'!V38)</f>
        <v>0</v>
      </c>
      <c r="N33" s="7">
        <f>+FY16Calculations!N33*'Tuition Calculations'!BN33*(1+'Select Headcount Changes'!V38)</f>
        <v>0</v>
      </c>
      <c r="O33" s="7">
        <f>+FY16Calculations!O33*'Tuition Calculations'!BT33*(1+'Select Headcount Changes'!V38)</f>
        <v>0</v>
      </c>
      <c r="P33" s="7">
        <f t="shared" si="4"/>
        <v>0</v>
      </c>
      <c r="Q33" s="7">
        <f t="shared" si="5"/>
        <v>6360.66</v>
      </c>
      <c r="R33" s="7">
        <f t="shared" si="6"/>
        <v>120852.54</v>
      </c>
      <c r="T33" s="5">
        <v>1</v>
      </c>
      <c r="U33" s="5">
        <v>0</v>
      </c>
      <c r="V33" s="5">
        <v>0</v>
      </c>
      <c r="W33" s="5">
        <f t="shared" si="7"/>
        <v>120852.54</v>
      </c>
      <c r="X33" s="5">
        <f t="shared" si="7"/>
        <v>0</v>
      </c>
      <c r="Y33" s="5">
        <f t="shared" si="7"/>
        <v>0</v>
      </c>
      <c r="Z33" s="7">
        <f>+FY16Calculations!Z33*'Tuition Calculations'!BZ33*(1+'Select Headcount Changes'!V38)</f>
        <v>4100.2700000000004</v>
      </c>
      <c r="AA33" s="7">
        <f>+FY16Calculations!AA33*'Tuition Calculations'!CF33*(1+'Select Headcount Changes'!V38)</f>
        <v>4100.2700000000004</v>
      </c>
      <c r="AB33" s="7">
        <f t="shared" si="8"/>
        <v>164.01080000000002</v>
      </c>
      <c r="AC33" s="7">
        <f>+FY16Calculations!AC33*'Tuition Calculations'!BZ33*(1+'Select Headcount Changes'!V38)</f>
        <v>6.5604319999999996</v>
      </c>
      <c r="AD33" s="7">
        <f>+FY16Calculations!AD33*'Tuition Calculations'!CF33*(1+'Select Headcount Changes'!V38)</f>
        <v>0</v>
      </c>
      <c r="AE33" s="7">
        <f>+FY16Calculations!AE33*'Tuition Calculations'!CL33*(1+'Select Headcount Changes'!V38)</f>
        <v>0</v>
      </c>
      <c r="AF33" s="7">
        <f t="shared" si="9"/>
        <v>6.5604319999999996</v>
      </c>
      <c r="AG33" s="7">
        <f t="shared" si="10"/>
        <v>196.48493840000003</v>
      </c>
      <c r="AH33" s="7">
        <f t="shared" si="11"/>
        <v>3733.2138296000003</v>
      </c>
      <c r="AJ33" s="5">
        <v>1</v>
      </c>
      <c r="AK33" s="5">
        <v>0</v>
      </c>
      <c r="AL33" s="5">
        <v>0</v>
      </c>
      <c r="AM33" s="10">
        <f t="shared" si="12"/>
        <v>3733.2138296000003</v>
      </c>
      <c r="AN33" s="10">
        <f t="shared" si="12"/>
        <v>0</v>
      </c>
      <c r="AO33" s="10">
        <f t="shared" si="12"/>
        <v>0</v>
      </c>
      <c r="AP33" s="37">
        <f t="shared" si="2"/>
        <v>3733.2138296000003</v>
      </c>
    </row>
    <row r="34" spans="1:42" ht="18" customHeight="1" x14ac:dyDescent="0.25">
      <c r="A34" s="2" t="s">
        <v>9</v>
      </c>
      <c r="B34" s="2" t="s">
        <v>10</v>
      </c>
      <c r="C34" s="2" t="s">
        <v>34</v>
      </c>
      <c r="D34" s="2" t="s">
        <v>57</v>
      </c>
      <c r="E34" s="2" t="s">
        <v>58</v>
      </c>
      <c r="F34" s="2" t="s">
        <v>61</v>
      </c>
      <c r="G34" s="2" t="s">
        <v>62</v>
      </c>
      <c r="H34" s="2" t="s">
        <v>15</v>
      </c>
      <c r="I34" s="2" t="s">
        <v>16</v>
      </c>
      <c r="J34" s="7">
        <f>+FY16Calculations!J34*'Tuition Calculations'!BH34*(1+'Select Headcount Changes'!V39)</f>
        <v>343525</v>
      </c>
      <c r="K34" s="7">
        <f>+FY16Calculations!K34*'Tuition Calculations'!BN34*(1+'Select Headcount Changes'!V39)</f>
        <v>219017</v>
      </c>
      <c r="L34" s="7">
        <f t="shared" si="3"/>
        <v>8760.68</v>
      </c>
      <c r="M34" s="7">
        <f>+FY16Calculations!M34*'Tuition Calculations'!BH34*(1+'Select Headcount Changes'!V39)</f>
        <v>0</v>
      </c>
      <c r="N34" s="7">
        <f>+FY16Calculations!N34*'Tuition Calculations'!BN34*(1+'Select Headcount Changes'!V39)</f>
        <v>0</v>
      </c>
      <c r="O34" s="7">
        <f>+FY16Calculations!O34*'Tuition Calculations'!BT34*(1+'Select Headcount Changes'!V39)</f>
        <v>0</v>
      </c>
      <c r="P34" s="7">
        <f t="shared" si="4"/>
        <v>0</v>
      </c>
      <c r="Q34" s="7">
        <f t="shared" si="5"/>
        <v>16738.216</v>
      </c>
      <c r="R34" s="7">
        <f t="shared" si="6"/>
        <v>318026.10399999999</v>
      </c>
      <c r="T34" s="5">
        <v>1</v>
      </c>
      <c r="U34" s="5">
        <v>0</v>
      </c>
      <c r="V34" s="5">
        <v>0</v>
      </c>
      <c r="W34" s="5">
        <f t="shared" si="7"/>
        <v>318026.10399999999</v>
      </c>
      <c r="X34" s="5">
        <f t="shared" si="7"/>
        <v>0</v>
      </c>
      <c r="Y34" s="5">
        <f t="shared" si="7"/>
        <v>0</v>
      </c>
      <c r="Z34" s="7">
        <f>+FY16Calculations!Z34*'Tuition Calculations'!BZ34*(1+'Select Headcount Changes'!V39)</f>
        <v>12456</v>
      </c>
      <c r="AA34" s="7">
        <f>+FY16Calculations!AA34*'Tuition Calculations'!CF34*(1+'Select Headcount Changes'!V39)</f>
        <v>6778</v>
      </c>
      <c r="AB34" s="7">
        <f t="shared" si="8"/>
        <v>271.12</v>
      </c>
      <c r="AC34" s="7">
        <f>+FY16Calculations!AC34*'Tuition Calculations'!BZ34*(1+'Select Headcount Changes'!V39)</f>
        <v>10.844800000000001</v>
      </c>
      <c r="AD34" s="7">
        <f>+FY16Calculations!AD34*'Tuition Calculations'!CF34*(1+'Select Headcount Changes'!V39)</f>
        <v>0</v>
      </c>
      <c r="AE34" s="7">
        <f>+FY16Calculations!AE34*'Tuition Calculations'!CL34*(1+'Select Headcount Changes'!V39)</f>
        <v>0</v>
      </c>
      <c r="AF34" s="7">
        <f t="shared" si="9"/>
        <v>10.844800000000001</v>
      </c>
      <c r="AG34" s="7">
        <f t="shared" si="10"/>
        <v>608.70175999999992</v>
      </c>
      <c r="AH34" s="7">
        <f t="shared" si="11"/>
        <v>11565.333439999999</v>
      </c>
      <c r="AJ34" s="5">
        <v>1</v>
      </c>
      <c r="AK34" s="5">
        <v>0</v>
      </c>
      <c r="AL34" s="5">
        <v>0</v>
      </c>
      <c r="AM34" s="10">
        <f t="shared" si="12"/>
        <v>11565.333439999999</v>
      </c>
      <c r="AN34" s="10">
        <f t="shared" si="12"/>
        <v>0</v>
      </c>
      <c r="AO34" s="10">
        <f t="shared" si="12"/>
        <v>0</v>
      </c>
      <c r="AP34" s="37">
        <f t="shared" si="2"/>
        <v>11565.333439999999</v>
      </c>
    </row>
    <row r="35" spans="1:42" ht="18" customHeight="1" x14ac:dyDescent="0.25">
      <c r="A35" s="2" t="s">
        <v>9</v>
      </c>
      <c r="B35" s="2" t="s">
        <v>10</v>
      </c>
      <c r="C35" s="2" t="s">
        <v>34</v>
      </c>
      <c r="D35" s="2" t="s">
        <v>57</v>
      </c>
      <c r="E35" s="2" t="s">
        <v>58</v>
      </c>
      <c r="F35" s="2" t="s">
        <v>63</v>
      </c>
      <c r="G35" s="2" t="s">
        <v>64</v>
      </c>
      <c r="H35" s="2" t="s">
        <v>13</v>
      </c>
      <c r="I35" s="2" t="s">
        <v>14</v>
      </c>
      <c r="J35" s="7">
        <f>+FY16Calculations!J35*'Tuition Calculations'!BH35*(1+'Select Headcount Changes'!V40)</f>
        <v>138924.31</v>
      </c>
      <c r="K35" s="7">
        <f>+FY16Calculations!K35*'Tuition Calculations'!BN35*(1+'Select Headcount Changes'!V40)</f>
        <v>138924.31</v>
      </c>
      <c r="L35" s="7">
        <f t="shared" si="3"/>
        <v>5556.9723999999997</v>
      </c>
      <c r="M35" s="7">
        <f>+FY16Calculations!M35*'Tuition Calculations'!BH35*(1+'Select Headcount Changes'!V40)</f>
        <v>0</v>
      </c>
      <c r="N35" s="7">
        <f>+FY16Calculations!N35*'Tuition Calculations'!BN35*(1+'Select Headcount Changes'!V40)</f>
        <v>0</v>
      </c>
      <c r="O35" s="7">
        <f>+FY16Calculations!O35*'Tuition Calculations'!BT35*(1+'Select Headcount Changes'!V40)</f>
        <v>0</v>
      </c>
      <c r="P35" s="7">
        <f t="shared" si="4"/>
        <v>0</v>
      </c>
      <c r="Q35" s="7">
        <f t="shared" si="5"/>
        <v>6668.3668800000005</v>
      </c>
      <c r="R35" s="7">
        <f t="shared" si="6"/>
        <v>126698.97072</v>
      </c>
      <c r="T35" s="5">
        <v>1</v>
      </c>
      <c r="U35" s="5">
        <v>0</v>
      </c>
      <c r="V35" s="5">
        <v>0</v>
      </c>
      <c r="W35" s="5">
        <f t="shared" si="7"/>
        <v>126698.97072</v>
      </c>
      <c r="X35" s="5">
        <f t="shared" si="7"/>
        <v>0</v>
      </c>
      <c r="Y35" s="5">
        <f t="shared" si="7"/>
        <v>0</v>
      </c>
      <c r="Z35" s="7">
        <f>+FY16Calculations!Z35*'Tuition Calculations'!BZ35*(1+'Select Headcount Changes'!V40)</f>
        <v>4299.17</v>
      </c>
      <c r="AA35" s="7">
        <f>+FY16Calculations!AA35*'Tuition Calculations'!CF35*(1+'Select Headcount Changes'!V40)</f>
        <v>4299.17</v>
      </c>
      <c r="AB35" s="7">
        <f t="shared" si="8"/>
        <v>171.96680000000001</v>
      </c>
      <c r="AC35" s="7">
        <f>+FY16Calculations!AC35*'Tuition Calculations'!BZ35*(1+'Select Headcount Changes'!V40)</f>
        <v>6.8786720000000008</v>
      </c>
      <c r="AD35" s="7">
        <f>+FY16Calculations!AD35*'Tuition Calculations'!CF35*(1+'Select Headcount Changes'!V40)</f>
        <v>0</v>
      </c>
      <c r="AE35" s="7">
        <f>+FY16Calculations!AE35*'Tuition Calculations'!CL35*(1+'Select Headcount Changes'!V40)</f>
        <v>0</v>
      </c>
      <c r="AF35" s="7">
        <f t="shared" si="9"/>
        <v>6.8786720000000008</v>
      </c>
      <c r="AG35" s="7">
        <f t="shared" si="10"/>
        <v>206.01622640000002</v>
      </c>
      <c r="AH35" s="7">
        <f t="shared" si="11"/>
        <v>3914.3083016</v>
      </c>
      <c r="AJ35" s="5">
        <v>1</v>
      </c>
      <c r="AK35" s="5">
        <v>0</v>
      </c>
      <c r="AL35" s="5">
        <v>0</v>
      </c>
      <c r="AM35" s="10">
        <f t="shared" si="12"/>
        <v>3914.3083016</v>
      </c>
      <c r="AN35" s="10">
        <f t="shared" si="12"/>
        <v>0</v>
      </c>
      <c r="AO35" s="10">
        <f t="shared" si="12"/>
        <v>0</v>
      </c>
      <c r="AP35" s="37">
        <f t="shared" ref="AP35:AP66" si="13">SUM(AM35:AO35)</f>
        <v>3914.3083016</v>
      </c>
    </row>
    <row r="36" spans="1:42" ht="18" customHeight="1" x14ac:dyDescent="0.25">
      <c r="A36" s="2" t="s">
        <v>9</v>
      </c>
      <c r="B36" s="2" t="s">
        <v>10</v>
      </c>
      <c r="C36" s="2" t="s">
        <v>34</v>
      </c>
      <c r="D36" s="2" t="s">
        <v>57</v>
      </c>
      <c r="E36" s="2" t="s">
        <v>58</v>
      </c>
      <c r="F36" s="2" t="s">
        <v>63</v>
      </c>
      <c r="G36" s="2" t="s">
        <v>64</v>
      </c>
      <c r="H36" s="2" t="s">
        <v>15</v>
      </c>
      <c r="I36" s="2" t="s">
        <v>16</v>
      </c>
      <c r="J36" s="7">
        <f>+FY16Calculations!J36*'Tuition Calculations'!BH36*(1+'Select Headcount Changes'!V41)</f>
        <v>36082.69</v>
      </c>
      <c r="K36" s="7">
        <f>+FY16Calculations!K36*'Tuition Calculations'!BN36*(1+'Select Headcount Changes'!V41)</f>
        <v>23004.17</v>
      </c>
      <c r="L36" s="7">
        <f t="shared" si="3"/>
        <v>920.16679999999997</v>
      </c>
      <c r="M36" s="7">
        <f>+FY16Calculations!M36*'Tuition Calculations'!BH36*(1+'Select Headcount Changes'!V41)</f>
        <v>0</v>
      </c>
      <c r="N36" s="7">
        <f>+FY16Calculations!N36*'Tuition Calculations'!BN36*(1+'Select Headcount Changes'!V41)</f>
        <v>0</v>
      </c>
      <c r="O36" s="7">
        <f>+FY16Calculations!O36*'Tuition Calculations'!BT36*(1+'Select Headcount Changes'!V41)</f>
        <v>0</v>
      </c>
      <c r="P36" s="7">
        <f t="shared" si="4"/>
        <v>0</v>
      </c>
      <c r="Q36" s="7">
        <f t="shared" si="5"/>
        <v>1758.1261600000003</v>
      </c>
      <c r="R36" s="7">
        <f t="shared" si="6"/>
        <v>33404.397040000003</v>
      </c>
      <c r="T36" s="5">
        <v>1</v>
      </c>
      <c r="U36" s="5">
        <v>0</v>
      </c>
      <c r="V36" s="5">
        <v>0</v>
      </c>
      <c r="W36" s="5">
        <f t="shared" si="7"/>
        <v>33404.397040000003</v>
      </c>
      <c r="X36" s="5">
        <f t="shared" si="7"/>
        <v>0</v>
      </c>
      <c r="Y36" s="5">
        <f t="shared" si="7"/>
        <v>0</v>
      </c>
      <c r="Z36" s="7">
        <f>+FY16Calculations!Z36*'Tuition Calculations'!BZ36*(1+'Select Headcount Changes'!V41)</f>
        <v>1308.3599999999999</v>
      </c>
      <c r="AA36" s="7">
        <f>+FY16Calculations!AA36*'Tuition Calculations'!CF36*(1+'Select Headcount Changes'!V41)</f>
        <v>711.93</v>
      </c>
      <c r="AB36" s="7">
        <f t="shared" si="8"/>
        <v>28.4772</v>
      </c>
      <c r="AC36" s="7">
        <f>+FY16Calculations!AC36*'Tuition Calculations'!BZ36*(1+'Select Headcount Changes'!V41)</f>
        <v>1.1390880000000001</v>
      </c>
      <c r="AD36" s="7">
        <f>+FY16Calculations!AD36*'Tuition Calculations'!CF36*(1+'Select Headcount Changes'!V41)</f>
        <v>0</v>
      </c>
      <c r="AE36" s="7">
        <f>+FY16Calculations!AE36*'Tuition Calculations'!CL36*(1+'Select Headcount Changes'!V41)</f>
        <v>0</v>
      </c>
      <c r="AF36" s="7">
        <f t="shared" si="9"/>
        <v>1.1390880000000001</v>
      </c>
      <c r="AG36" s="7">
        <f t="shared" si="10"/>
        <v>63.937185599999999</v>
      </c>
      <c r="AH36" s="7">
        <f t="shared" si="11"/>
        <v>1214.8065263999999</v>
      </c>
      <c r="AJ36" s="5">
        <v>1</v>
      </c>
      <c r="AK36" s="5">
        <v>0</v>
      </c>
      <c r="AL36" s="5">
        <v>0</v>
      </c>
      <c r="AM36" s="10">
        <f t="shared" si="12"/>
        <v>1214.8065263999999</v>
      </c>
      <c r="AN36" s="10">
        <f t="shared" si="12"/>
        <v>0</v>
      </c>
      <c r="AO36" s="10">
        <f t="shared" si="12"/>
        <v>0</v>
      </c>
      <c r="AP36" s="37">
        <f t="shared" si="13"/>
        <v>1214.8065263999999</v>
      </c>
    </row>
    <row r="37" spans="1:42" ht="18" customHeight="1" x14ac:dyDescent="0.25">
      <c r="A37" s="2" t="s">
        <v>9</v>
      </c>
      <c r="B37" s="2" t="s">
        <v>10</v>
      </c>
      <c r="C37" s="2" t="s">
        <v>65</v>
      </c>
      <c r="D37" s="2" t="s">
        <v>39</v>
      </c>
      <c r="E37" s="2" t="s">
        <v>66</v>
      </c>
      <c r="F37" s="2" t="s">
        <v>24</v>
      </c>
      <c r="G37" s="2" t="s">
        <v>67</v>
      </c>
      <c r="H37" s="2" t="s">
        <v>13</v>
      </c>
      <c r="I37" s="2" t="s">
        <v>14</v>
      </c>
      <c r="J37" s="7">
        <f>+FY16Calculations!J37*'Tuition Calculations'!BH37*(1+'Select Headcount Changes'!V42)</f>
        <v>3605394.36</v>
      </c>
      <c r="K37" s="7">
        <f>+FY16Calculations!K37*'Tuition Calculations'!BN37*(1+'Select Headcount Changes'!V42)</f>
        <v>3605394.36</v>
      </c>
      <c r="L37" s="7">
        <f t="shared" si="3"/>
        <v>144215.77439999999</v>
      </c>
      <c r="M37" s="7">
        <f>+FY16Calculations!M37*'Tuition Calculations'!BH37*(1+'Select Headcount Changes'!V42)</f>
        <v>0</v>
      </c>
      <c r="N37" s="7">
        <f>+FY16Calculations!N37*'Tuition Calculations'!BN37*(1+'Select Headcount Changes'!V42)</f>
        <v>188800.14539872401</v>
      </c>
      <c r="O37" s="7">
        <f>+FY16Calculations!O37*'Tuition Calculations'!BT37*(1+'Select Headcount Changes'!V42)</f>
        <v>0</v>
      </c>
      <c r="P37" s="7">
        <f t="shared" si="4"/>
        <v>188800.14539872401</v>
      </c>
      <c r="Q37" s="7">
        <f t="shared" si="5"/>
        <v>163618.9220100638</v>
      </c>
      <c r="R37" s="7">
        <f t="shared" si="6"/>
        <v>3108759.5181912123</v>
      </c>
      <c r="T37" s="5">
        <v>1</v>
      </c>
      <c r="U37" s="5">
        <v>0</v>
      </c>
      <c r="V37" s="5">
        <v>0</v>
      </c>
      <c r="W37" s="5">
        <f t="shared" si="7"/>
        <v>3108759.5181912123</v>
      </c>
      <c r="X37" s="5">
        <f t="shared" si="7"/>
        <v>0</v>
      </c>
      <c r="Y37" s="5">
        <f t="shared" si="7"/>
        <v>0</v>
      </c>
      <c r="Z37" s="7">
        <f>+FY16Calculations!Z37*'Tuition Calculations'!BZ37*(1+'Select Headcount Changes'!V42)</f>
        <v>111414.91</v>
      </c>
      <c r="AA37" s="7">
        <f>+FY16Calculations!AA37*'Tuition Calculations'!CF37*(1+'Select Headcount Changes'!V42)</f>
        <v>111414.91</v>
      </c>
      <c r="AB37" s="7">
        <f t="shared" si="8"/>
        <v>4456.5964000000004</v>
      </c>
      <c r="AC37" s="7">
        <f>+FY16Calculations!AC37*'Tuition Calculations'!BZ37*(1+'Select Headcount Changes'!V42)</f>
        <v>178.263856</v>
      </c>
      <c r="AD37" s="7">
        <f>+FY16Calculations!AD37*'Tuition Calculations'!CF37*(1+'Select Headcount Changes'!V42)</f>
        <v>487.78732073093397</v>
      </c>
      <c r="AE37" s="7">
        <f>+FY16Calculations!AE37*'Tuition Calculations'!CL37*(1+'Select Headcount Changes'!V42)</f>
        <v>0</v>
      </c>
      <c r="AF37" s="7">
        <f t="shared" si="9"/>
        <v>666.051176730934</v>
      </c>
      <c r="AG37" s="7">
        <f t="shared" si="10"/>
        <v>5314.6131211634538</v>
      </c>
      <c r="AH37" s="7">
        <f t="shared" si="11"/>
        <v>100977.64930210562</v>
      </c>
      <c r="AJ37" s="5">
        <v>1</v>
      </c>
      <c r="AK37" s="5">
        <v>0</v>
      </c>
      <c r="AL37" s="5">
        <v>0</v>
      </c>
      <c r="AM37" s="10">
        <f t="shared" si="12"/>
        <v>100977.64930210562</v>
      </c>
      <c r="AN37" s="10">
        <f t="shared" si="12"/>
        <v>0</v>
      </c>
      <c r="AO37" s="10">
        <f t="shared" si="12"/>
        <v>0</v>
      </c>
      <c r="AP37" s="37">
        <f t="shared" si="13"/>
        <v>100977.64930210562</v>
      </c>
    </row>
    <row r="38" spans="1:42" ht="18" customHeight="1" x14ac:dyDescent="0.25">
      <c r="A38" s="2" t="s">
        <v>9</v>
      </c>
      <c r="B38" s="2" t="s">
        <v>10</v>
      </c>
      <c r="C38" s="2" t="s">
        <v>65</v>
      </c>
      <c r="D38" s="2" t="s">
        <v>39</v>
      </c>
      <c r="E38" s="2" t="s">
        <v>66</v>
      </c>
      <c r="F38" s="2" t="s">
        <v>24</v>
      </c>
      <c r="G38" s="2" t="s">
        <v>67</v>
      </c>
      <c r="H38" s="2" t="s">
        <v>15</v>
      </c>
      <c r="I38" s="2" t="s">
        <v>16</v>
      </c>
      <c r="J38" s="7">
        <f>+FY16Calculations!J38*'Tuition Calculations'!BH38*(1+'Select Headcount Changes'!V43)</f>
        <v>4403209.5199999996</v>
      </c>
      <c r="K38" s="7">
        <f>+FY16Calculations!K38*'Tuition Calculations'!BN38*(1+'Select Headcount Changes'!V43)</f>
        <v>2466085.23</v>
      </c>
      <c r="L38" s="7">
        <f t="shared" si="3"/>
        <v>98643.409199999995</v>
      </c>
      <c r="M38" s="7">
        <f>+FY16Calculations!M38*'Tuition Calculations'!BH38*(1+'Select Headcount Changes'!V43)</f>
        <v>0</v>
      </c>
      <c r="N38" s="7">
        <f>+FY16Calculations!N38*'Tuition Calculations'!BN38*(1+'Select Headcount Changes'!V43)</f>
        <v>186580.24727577501</v>
      </c>
      <c r="O38" s="7">
        <f>+FY16Calculations!O38*'Tuition Calculations'!BT38*(1+'Select Headcount Changes'!V43)</f>
        <v>316216.32098838099</v>
      </c>
      <c r="P38" s="7">
        <f t="shared" si="4"/>
        <v>502796.568264156</v>
      </c>
      <c r="Q38" s="7">
        <f t="shared" si="5"/>
        <v>190088.47712679219</v>
      </c>
      <c r="R38" s="7">
        <f t="shared" si="6"/>
        <v>3611681.0654090517</v>
      </c>
      <c r="T38" s="5">
        <v>1</v>
      </c>
      <c r="U38" s="5">
        <v>0</v>
      </c>
      <c r="V38" s="5">
        <v>0</v>
      </c>
      <c r="W38" s="5">
        <f t="shared" si="7"/>
        <v>3611681.0654090517</v>
      </c>
      <c r="X38" s="5">
        <f t="shared" si="7"/>
        <v>0</v>
      </c>
      <c r="Y38" s="5">
        <f t="shared" si="7"/>
        <v>0</v>
      </c>
      <c r="Z38" s="7">
        <f>+FY16Calculations!Z38*'Tuition Calculations'!BZ38*(1+'Select Headcount Changes'!V43)</f>
        <v>159703.79999999999</v>
      </c>
      <c r="AA38" s="7">
        <f>+FY16Calculations!AA38*'Tuition Calculations'!CF38*(1+'Select Headcount Changes'!V43)</f>
        <v>76222.520000000091</v>
      </c>
      <c r="AB38" s="7">
        <f t="shared" si="8"/>
        <v>3048.9008000000035</v>
      </c>
      <c r="AC38" s="7">
        <f>+FY16Calculations!AC38*'Tuition Calculations'!BZ38*(1+'Select Headcount Changes'!V43)</f>
        <v>121.95603200000016</v>
      </c>
      <c r="AD38" s="7">
        <f>+FY16Calculations!AD38*'Tuition Calculations'!CF38*(1+'Select Headcount Changes'!V43)</f>
        <v>0</v>
      </c>
      <c r="AE38" s="7">
        <f>+FY16Calculations!AE38*'Tuition Calculations'!CL38*(1+'Select Headcount Changes'!V43)</f>
        <v>13637.7869504931</v>
      </c>
      <c r="AF38" s="7">
        <f t="shared" si="9"/>
        <v>13759.7429824931</v>
      </c>
      <c r="AG38" s="7">
        <f t="shared" si="10"/>
        <v>7144.7578108753441</v>
      </c>
      <c r="AH38" s="7">
        <f t="shared" si="11"/>
        <v>135750.39840663155</v>
      </c>
      <c r="AJ38" s="5">
        <v>1</v>
      </c>
      <c r="AK38" s="5">
        <v>0</v>
      </c>
      <c r="AL38" s="5">
        <v>0</v>
      </c>
      <c r="AM38" s="10">
        <f t="shared" si="12"/>
        <v>135750.39840663155</v>
      </c>
      <c r="AN38" s="10">
        <f t="shared" si="12"/>
        <v>0</v>
      </c>
      <c r="AO38" s="10">
        <f t="shared" si="12"/>
        <v>0</v>
      </c>
      <c r="AP38" s="37">
        <f t="shared" si="13"/>
        <v>135750.39840663155</v>
      </c>
    </row>
    <row r="39" spans="1:42" ht="18" customHeight="1" x14ac:dyDescent="0.25">
      <c r="A39" s="2" t="s">
        <v>9</v>
      </c>
      <c r="B39" s="2" t="s">
        <v>10</v>
      </c>
      <c r="C39" s="2" t="s">
        <v>68</v>
      </c>
      <c r="D39" s="2" t="s">
        <v>48</v>
      </c>
      <c r="E39" s="2" t="s">
        <v>69</v>
      </c>
      <c r="F39" s="2" t="s">
        <v>28</v>
      </c>
      <c r="G39" s="2" t="s">
        <v>70</v>
      </c>
      <c r="H39" s="2" t="s">
        <v>13</v>
      </c>
      <c r="I39" s="2" t="s">
        <v>14</v>
      </c>
      <c r="J39" s="7">
        <f>+FY16Calculations!J39*'Tuition Calculations'!BH39*(1+'Select Headcount Changes'!V44)</f>
        <v>1324026</v>
      </c>
      <c r="K39" s="7">
        <f>+FY16Calculations!K39*'Tuition Calculations'!BN39*(1+'Select Headcount Changes'!V44)</f>
        <v>1324026</v>
      </c>
      <c r="L39" s="7">
        <f t="shared" si="3"/>
        <v>52961.04</v>
      </c>
      <c r="M39" s="7">
        <f>+FY16Calculations!M39*'Tuition Calculations'!BH39*(1+'Select Headcount Changes'!V44)</f>
        <v>0</v>
      </c>
      <c r="N39" s="7">
        <f>+FY16Calculations!N39*'Tuition Calculations'!BN39*(1+'Select Headcount Changes'!V44)</f>
        <v>88864.312834259108</v>
      </c>
      <c r="O39" s="7">
        <f>+FY16Calculations!O39*'Tuition Calculations'!BT39*(1+'Select Headcount Changes'!V44)</f>
        <v>0</v>
      </c>
      <c r="P39" s="7">
        <f t="shared" si="4"/>
        <v>88864.312834259108</v>
      </c>
      <c r="Q39" s="7">
        <f t="shared" si="5"/>
        <v>59110.032358287048</v>
      </c>
      <c r="R39" s="7">
        <f t="shared" si="6"/>
        <v>1123090.6148074537</v>
      </c>
      <c r="T39" s="5">
        <v>1</v>
      </c>
      <c r="U39" s="5">
        <v>0</v>
      </c>
      <c r="V39" s="5">
        <v>0</v>
      </c>
      <c r="W39" s="5">
        <f t="shared" si="7"/>
        <v>1123090.6148074537</v>
      </c>
      <c r="X39" s="5">
        <f t="shared" si="7"/>
        <v>0</v>
      </c>
      <c r="Y39" s="5">
        <f t="shared" si="7"/>
        <v>0</v>
      </c>
      <c r="Z39" s="7">
        <f>+FY16Calculations!Z39*'Tuition Calculations'!BZ39*(1+'Select Headcount Changes'!V44)</f>
        <v>40973</v>
      </c>
      <c r="AA39" s="7">
        <f>+FY16Calculations!AA39*'Tuition Calculations'!CF39*(1+'Select Headcount Changes'!V44)</f>
        <v>40973</v>
      </c>
      <c r="AB39" s="7">
        <f t="shared" si="8"/>
        <v>1638.92</v>
      </c>
      <c r="AC39" s="7">
        <f>+FY16Calculations!AC39*'Tuition Calculations'!BZ39*(1+'Select Headcount Changes'!V44)</f>
        <v>65.55680000000001</v>
      </c>
      <c r="AD39" s="7">
        <f>+FY16Calculations!AD39*'Tuition Calculations'!CF39*(1+'Select Headcount Changes'!V44)</f>
        <v>1433.1524925695301</v>
      </c>
      <c r="AE39" s="7">
        <f>+FY16Calculations!AE39*'Tuition Calculations'!CL39*(1+'Select Headcount Changes'!V44)</f>
        <v>0</v>
      </c>
      <c r="AF39" s="7">
        <f t="shared" si="9"/>
        <v>1498.7092925695301</v>
      </c>
      <c r="AG39" s="7">
        <f t="shared" si="10"/>
        <v>1891.7685353715235</v>
      </c>
      <c r="AH39" s="7">
        <f t="shared" si="11"/>
        <v>35943.602172058949</v>
      </c>
      <c r="AJ39" s="5">
        <v>1</v>
      </c>
      <c r="AK39" s="5">
        <v>0</v>
      </c>
      <c r="AL39" s="5">
        <v>0</v>
      </c>
      <c r="AM39" s="10">
        <f t="shared" si="12"/>
        <v>35943.602172058949</v>
      </c>
      <c r="AN39" s="10">
        <f t="shared" si="12"/>
        <v>0</v>
      </c>
      <c r="AO39" s="10">
        <f t="shared" si="12"/>
        <v>0</v>
      </c>
      <c r="AP39" s="37">
        <f t="shared" si="13"/>
        <v>35943.602172058949</v>
      </c>
    </row>
    <row r="40" spans="1:42" ht="18" customHeight="1" x14ac:dyDescent="0.25">
      <c r="A40" s="2" t="s">
        <v>9</v>
      </c>
      <c r="B40" s="2" t="s">
        <v>10</v>
      </c>
      <c r="C40" s="2" t="s">
        <v>68</v>
      </c>
      <c r="D40" s="2" t="s">
        <v>48</v>
      </c>
      <c r="E40" s="2" t="s">
        <v>69</v>
      </c>
      <c r="F40" s="2" t="s">
        <v>28</v>
      </c>
      <c r="G40" s="2" t="s">
        <v>70</v>
      </c>
      <c r="H40" s="2" t="s">
        <v>15</v>
      </c>
      <c r="I40" s="2" t="s">
        <v>16</v>
      </c>
      <c r="J40" s="7">
        <f>+FY16Calculations!J40*'Tuition Calculations'!BH40*(1+'Select Headcount Changes'!V45)</f>
        <v>3912442</v>
      </c>
      <c r="K40" s="7">
        <f>+FY16Calculations!K40*'Tuition Calculations'!BN40*(1+'Select Headcount Changes'!V45)</f>
        <v>2669760</v>
      </c>
      <c r="L40" s="7">
        <f t="shared" si="3"/>
        <v>106790.40000000001</v>
      </c>
      <c r="M40" s="7">
        <f>+FY16Calculations!M40*'Tuition Calculations'!BH40*(1+'Select Headcount Changes'!V45)</f>
        <v>55925.928286852599</v>
      </c>
      <c r="N40" s="7">
        <f>+FY16Calculations!N40*'Tuition Calculations'!BN40*(1+'Select Headcount Changes'!V45)</f>
        <v>75656</v>
      </c>
      <c r="O40" s="7">
        <f>+FY16Calculations!O40*'Tuition Calculations'!BT40*(1+'Select Headcount Changes'!V45)</f>
        <v>312542</v>
      </c>
      <c r="P40" s="7">
        <f t="shared" si="4"/>
        <v>444123.92828685261</v>
      </c>
      <c r="Q40" s="7">
        <f t="shared" si="5"/>
        <v>168076.38358565737</v>
      </c>
      <c r="R40" s="7">
        <f t="shared" si="6"/>
        <v>3193451.2881274899</v>
      </c>
      <c r="T40" s="5">
        <v>1</v>
      </c>
      <c r="U40" s="5">
        <v>0</v>
      </c>
      <c r="V40" s="5">
        <v>0</v>
      </c>
      <c r="W40" s="5">
        <f t="shared" si="7"/>
        <v>3193451.2881274899</v>
      </c>
      <c r="X40" s="5">
        <f t="shared" si="7"/>
        <v>0</v>
      </c>
      <c r="Y40" s="5">
        <f t="shared" si="7"/>
        <v>0</v>
      </c>
      <c r="Z40" s="7">
        <f>+FY16Calculations!Z40*'Tuition Calculations'!BZ40*(1+'Select Headcount Changes'!V45)</f>
        <v>141755</v>
      </c>
      <c r="AA40" s="7">
        <f>+FY16Calculations!AA40*'Tuition Calculations'!CF40*(1+'Select Headcount Changes'!V45)</f>
        <v>82535</v>
      </c>
      <c r="AB40" s="7">
        <f t="shared" si="8"/>
        <v>3301.4</v>
      </c>
      <c r="AC40" s="7">
        <f>+FY16Calculations!AC40*'Tuition Calculations'!BZ40*(1+'Select Headcount Changes'!V45)</f>
        <v>132.05600000000001</v>
      </c>
      <c r="AD40" s="7">
        <f>+FY16Calculations!AD40*'Tuition Calculations'!CF40*(1+'Select Headcount Changes'!V45)</f>
        <v>0</v>
      </c>
      <c r="AE40" s="7">
        <f>+FY16Calculations!AE40*'Tuition Calculations'!CL40*(1+'Select Headcount Changes'!V45)</f>
        <v>14910</v>
      </c>
      <c r="AF40" s="7">
        <f t="shared" si="9"/>
        <v>15042.056</v>
      </c>
      <c r="AG40" s="7">
        <f t="shared" si="10"/>
        <v>6170.5772000000006</v>
      </c>
      <c r="AH40" s="7">
        <f t="shared" si="11"/>
        <v>117240.96680000001</v>
      </c>
      <c r="AJ40" s="5">
        <v>1</v>
      </c>
      <c r="AK40" s="5">
        <v>0</v>
      </c>
      <c r="AL40" s="5">
        <v>0</v>
      </c>
      <c r="AM40" s="10">
        <f t="shared" si="12"/>
        <v>117240.96680000001</v>
      </c>
      <c r="AN40" s="10">
        <f t="shared" si="12"/>
        <v>0</v>
      </c>
      <c r="AO40" s="10">
        <f t="shared" si="12"/>
        <v>0</v>
      </c>
      <c r="AP40" s="37">
        <f t="shared" si="13"/>
        <v>117240.96680000001</v>
      </c>
    </row>
    <row r="41" spans="1:42" ht="18" customHeight="1" x14ac:dyDescent="0.25">
      <c r="A41" s="2" t="s">
        <v>9</v>
      </c>
      <c r="B41" s="2" t="s">
        <v>10</v>
      </c>
      <c r="C41" s="2" t="s">
        <v>68</v>
      </c>
      <c r="D41" s="2" t="s">
        <v>48</v>
      </c>
      <c r="E41" s="2" t="s">
        <v>69</v>
      </c>
      <c r="F41" s="2" t="s">
        <v>43</v>
      </c>
      <c r="G41" s="2" t="s">
        <v>71</v>
      </c>
      <c r="H41" s="2" t="s">
        <v>13</v>
      </c>
      <c r="I41" s="2" t="s">
        <v>14</v>
      </c>
      <c r="J41" s="7">
        <f>+FY16Calculations!J41*'Tuition Calculations'!BH41*(1+'Select Headcount Changes'!V46)</f>
        <v>1249744.68</v>
      </c>
      <c r="K41" s="7">
        <f>+FY16Calculations!K41*'Tuition Calculations'!BN41*(1+'Select Headcount Changes'!V46)</f>
        <v>1249744.68</v>
      </c>
      <c r="L41" s="7">
        <f t="shared" si="3"/>
        <v>49989.787199999999</v>
      </c>
      <c r="M41" s="7">
        <f>+FY16Calculations!M41*'Tuition Calculations'!BH41*(1+'Select Headcount Changes'!V46)</f>
        <v>0</v>
      </c>
      <c r="N41" s="7">
        <f>+FY16Calculations!N41*'Tuition Calculations'!BN41*(1+'Select Headcount Changes'!V46)</f>
        <v>108268.656385116</v>
      </c>
      <c r="O41" s="7">
        <f>+FY16Calculations!O41*'Tuition Calculations'!BT41*(1+'Select Headcount Changes'!V46)</f>
        <v>0</v>
      </c>
      <c r="P41" s="7">
        <f t="shared" si="4"/>
        <v>108268.656385116</v>
      </c>
      <c r="Q41" s="7">
        <f t="shared" si="5"/>
        <v>54574.311820744202</v>
      </c>
      <c r="R41" s="7">
        <f t="shared" si="6"/>
        <v>1036911.9245941398</v>
      </c>
      <c r="T41" s="5">
        <v>1</v>
      </c>
      <c r="U41" s="5">
        <v>0</v>
      </c>
      <c r="V41" s="5">
        <v>0</v>
      </c>
      <c r="W41" s="5">
        <f t="shared" si="7"/>
        <v>1036911.9245941398</v>
      </c>
      <c r="X41" s="5">
        <f t="shared" si="7"/>
        <v>0</v>
      </c>
      <c r="Y41" s="5">
        <f t="shared" si="7"/>
        <v>0</v>
      </c>
      <c r="Z41" s="7">
        <f>+FY16Calculations!Z41*'Tuition Calculations'!BZ41*(1+'Select Headcount Changes'!V46)</f>
        <v>38220.31</v>
      </c>
      <c r="AA41" s="7">
        <f>+FY16Calculations!AA41*'Tuition Calculations'!CF41*(1+'Select Headcount Changes'!V46)</f>
        <v>38220.31</v>
      </c>
      <c r="AB41" s="7">
        <f t="shared" si="8"/>
        <v>1528.8124</v>
      </c>
      <c r="AC41" s="7">
        <f>+FY16Calculations!AC41*'Tuition Calculations'!BZ41*(1+'Select Headcount Changes'!V46)</f>
        <v>61.152495999999999</v>
      </c>
      <c r="AD41" s="7">
        <f>+FY16Calculations!AD41*'Tuition Calculations'!CF41*(1+'Select Headcount Changes'!V46)</f>
        <v>1088.0293486355599</v>
      </c>
      <c r="AE41" s="7">
        <f>+FY16Calculations!AE41*'Tuition Calculations'!CL41*(1+'Select Headcount Changes'!V46)</f>
        <v>0</v>
      </c>
      <c r="AF41" s="7">
        <f t="shared" si="9"/>
        <v>1149.1818446355599</v>
      </c>
      <c r="AG41" s="7">
        <f t="shared" si="10"/>
        <v>1777.1157877682217</v>
      </c>
      <c r="AH41" s="7">
        <f t="shared" si="11"/>
        <v>33765.199967596214</v>
      </c>
      <c r="AJ41" s="5">
        <v>1</v>
      </c>
      <c r="AK41" s="5">
        <v>0</v>
      </c>
      <c r="AL41" s="5">
        <v>0</v>
      </c>
      <c r="AM41" s="10">
        <f t="shared" si="12"/>
        <v>33765.199967596214</v>
      </c>
      <c r="AN41" s="10">
        <f t="shared" si="12"/>
        <v>0</v>
      </c>
      <c r="AO41" s="10">
        <f t="shared" si="12"/>
        <v>0</v>
      </c>
      <c r="AP41" s="37">
        <f t="shared" si="13"/>
        <v>33765.199967596214</v>
      </c>
    </row>
    <row r="42" spans="1:42" ht="18" customHeight="1" x14ac:dyDescent="0.25">
      <c r="A42" s="2" t="s">
        <v>9</v>
      </c>
      <c r="B42" s="2" t="s">
        <v>10</v>
      </c>
      <c r="C42" s="2" t="s">
        <v>68</v>
      </c>
      <c r="D42" s="2" t="s">
        <v>48</v>
      </c>
      <c r="E42" s="2" t="s">
        <v>69</v>
      </c>
      <c r="F42" s="2" t="s">
        <v>43</v>
      </c>
      <c r="G42" s="2" t="s">
        <v>71</v>
      </c>
      <c r="H42" s="2" t="s">
        <v>15</v>
      </c>
      <c r="I42" s="2" t="s">
        <v>16</v>
      </c>
      <c r="J42" s="7">
        <f>+FY16Calculations!J42*'Tuition Calculations'!BH42*(1+'Select Headcount Changes'!V47)</f>
        <v>1708773.29</v>
      </c>
      <c r="K42" s="7">
        <f>+FY16Calculations!K42*'Tuition Calculations'!BN42*(1+'Select Headcount Changes'!V47)</f>
        <v>1165838.71</v>
      </c>
      <c r="L42" s="7">
        <f t="shared" si="3"/>
        <v>46633.5484</v>
      </c>
      <c r="M42" s="7">
        <f>+FY16Calculations!M42*'Tuition Calculations'!BH42*(1+'Select Headcount Changes'!V47)</f>
        <v>0</v>
      </c>
      <c r="N42" s="7">
        <f>+FY16Calculations!N42*'Tuition Calculations'!BN42*(1+'Select Headcount Changes'!V47)</f>
        <v>322253.158280865</v>
      </c>
      <c r="O42" s="7">
        <f>+FY16Calculations!O42*'Tuition Calculations'!BT42*(1+'Select Headcount Changes'!V47)</f>
        <v>218687.429254302</v>
      </c>
      <c r="P42" s="7">
        <f t="shared" si="4"/>
        <v>540940.587535167</v>
      </c>
      <c r="Q42" s="7">
        <f t="shared" si="5"/>
        <v>56059.957703241664</v>
      </c>
      <c r="R42" s="7">
        <f t="shared" si="6"/>
        <v>1065139.1963615916</v>
      </c>
      <c r="T42" s="5">
        <v>1</v>
      </c>
      <c r="U42" s="5">
        <v>0</v>
      </c>
      <c r="V42" s="5">
        <v>0</v>
      </c>
      <c r="W42" s="5">
        <f t="shared" si="7"/>
        <v>1065139.1963615916</v>
      </c>
      <c r="X42" s="5">
        <f t="shared" si="7"/>
        <v>0</v>
      </c>
      <c r="Y42" s="5">
        <f t="shared" si="7"/>
        <v>0</v>
      </c>
      <c r="Z42" s="7">
        <f>+FY16Calculations!Z42*'Tuition Calculations'!BZ42*(1+'Select Headcount Changes'!V47)</f>
        <v>61680.71</v>
      </c>
      <c r="AA42" s="7">
        <f>+FY16Calculations!AA42*'Tuition Calculations'!CF42*(1+'Select Headcount Changes'!V47)</f>
        <v>35909.29</v>
      </c>
      <c r="AB42" s="7">
        <f t="shared" si="8"/>
        <v>1436.3716000000002</v>
      </c>
      <c r="AC42" s="7">
        <f>+FY16Calculations!AC42*'Tuition Calculations'!BZ42*(1+'Select Headcount Changes'!V47)</f>
        <v>57.454864000000001</v>
      </c>
      <c r="AD42" s="7">
        <f>+FY16Calculations!AD42*'Tuition Calculations'!CF42*(1+'Select Headcount Changes'!V47)</f>
        <v>844.22870944076396</v>
      </c>
      <c r="AE42" s="7">
        <f>+FY16Calculations!AE42*'Tuition Calculations'!CL42*(1+'Select Headcount Changes'!V47)</f>
        <v>10428.5850860421</v>
      </c>
      <c r="AF42" s="7">
        <f t="shared" si="9"/>
        <v>11330.268659482863</v>
      </c>
      <c r="AG42" s="7">
        <f t="shared" si="10"/>
        <v>2445.7034870258572</v>
      </c>
      <c r="AH42" s="7">
        <f t="shared" si="11"/>
        <v>46468.36625349128</v>
      </c>
      <c r="AJ42" s="5">
        <v>1</v>
      </c>
      <c r="AK42" s="5">
        <v>0</v>
      </c>
      <c r="AL42" s="5">
        <v>0</v>
      </c>
      <c r="AM42" s="10">
        <f t="shared" si="12"/>
        <v>46468.36625349128</v>
      </c>
      <c r="AN42" s="10">
        <f t="shared" si="12"/>
        <v>0</v>
      </c>
      <c r="AO42" s="10">
        <f t="shared" si="12"/>
        <v>0</v>
      </c>
      <c r="AP42" s="37">
        <f t="shared" si="13"/>
        <v>46468.36625349128</v>
      </c>
    </row>
    <row r="43" spans="1:42" ht="18" customHeight="1" x14ac:dyDescent="0.25">
      <c r="A43" s="2" t="s">
        <v>9</v>
      </c>
      <c r="B43" s="2" t="s">
        <v>10</v>
      </c>
      <c r="C43" s="2" t="s">
        <v>55</v>
      </c>
      <c r="D43" s="2" t="s">
        <v>72</v>
      </c>
      <c r="E43" s="2" t="s">
        <v>73</v>
      </c>
      <c r="F43" s="2" t="s">
        <v>51</v>
      </c>
      <c r="G43" s="2" t="s">
        <v>73</v>
      </c>
      <c r="H43" s="2" t="s">
        <v>13</v>
      </c>
      <c r="I43" s="2" t="s">
        <v>14</v>
      </c>
      <c r="J43" s="7">
        <f>+FY16Calculations!J43*'Tuition Calculations'!BH43*(1+'Select Headcount Changes'!V48)</f>
        <v>10532493.029999999</v>
      </c>
      <c r="K43" s="7">
        <f>+FY16Calculations!K43*'Tuition Calculations'!BN43*(1+'Select Headcount Changes'!V48)</f>
        <v>10532493.029999999</v>
      </c>
      <c r="L43" s="7">
        <f t="shared" si="3"/>
        <v>421299.72119999997</v>
      </c>
      <c r="M43" s="7">
        <f>+FY16Calculations!M43*'Tuition Calculations'!BH43*(1+'Select Headcount Changes'!V48)</f>
        <v>39716</v>
      </c>
      <c r="N43" s="7">
        <f>+FY16Calculations!N43*'Tuition Calculations'!BN43*(1+'Select Headcount Changes'!V48)</f>
        <v>93302.25562118899</v>
      </c>
      <c r="O43" s="7">
        <f>+FY16Calculations!O43*'Tuition Calculations'!BT43*(1+'Select Headcount Changes'!V48)</f>
        <v>0</v>
      </c>
      <c r="P43" s="7">
        <f t="shared" si="4"/>
        <v>133018.25562118899</v>
      </c>
      <c r="Q43" s="7">
        <f t="shared" si="5"/>
        <v>498908.7526589405</v>
      </c>
      <c r="R43" s="7">
        <f t="shared" si="6"/>
        <v>9479266.3005198687</v>
      </c>
      <c r="T43" s="5">
        <v>1</v>
      </c>
      <c r="U43" s="5">
        <v>0</v>
      </c>
      <c r="V43" s="5">
        <v>0</v>
      </c>
      <c r="W43" s="5">
        <f t="shared" si="7"/>
        <v>9479266.3005198687</v>
      </c>
      <c r="X43" s="5">
        <f t="shared" si="7"/>
        <v>0</v>
      </c>
      <c r="Y43" s="5">
        <f t="shared" si="7"/>
        <v>0</v>
      </c>
      <c r="Z43" s="7">
        <f>+FY16Calculations!Z43*'Tuition Calculations'!BZ43*(1+'Select Headcount Changes'!V48)</f>
        <v>552962.89</v>
      </c>
      <c r="AA43" s="7">
        <f>+FY16Calculations!AA43*'Tuition Calculations'!CF43*(1+'Select Headcount Changes'!V48)</f>
        <v>552962.89</v>
      </c>
      <c r="AB43" s="7">
        <f t="shared" si="8"/>
        <v>22118.515600000002</v>
      </c>
      <c r="AC43" s="7">
        <f>+FY16Calculations!AC43*'Tuition Calculations'!BZ43*(1+'Select Headcount Changes'!V48)</f>
        <v>884.74062400000003</v>
      </c>
      <c r="AD43" s="7">
        <f>+FY16Calculations!AD43*'Tuition Calculations'!CF43*(1+'Select Headcount Changes'!V48)</f>
        <v>2337.1510575457301</v>
      </c>
      <c r="AE43" s="7">
        <f>+FY16Calculations!AE43*'Tuition Calculations'!CL43*(1+'Select Headcount Changes'!V48)</f>
        <v>0</v>
      </c>
      <c r="AF43" s="7">
        <f t="shared" si="9"/>
        <v>3221.8916815457301</v>
      </c>
      <c r="AG43" s="7">
        <f t="shared" si="10"/>
        <v>26381.124135922713</v>
      </c>
      <c r="AH43" s="7">
        <f t="shared" si="11"/>
        <v>501241.35858253151</v>
      </c>
      <c r="AJ43" s="5">
        <v>1</v>
      </c>
      <c r="AK43" s="5">
        <v>0</v>
      </c>
      <c r="AL43" s="5">
        <v>0</v>
      </c>
      <c r="AM43" s="10">
        <f t="shared" si="12"/>
        <v>501241.35858253151</v>
      </c>
      <c r="AN43" s="10">
        <f t="shared" si="12"/>
        <v>0</v>
      </c>
      <c r="AO43" s="10">
        <f t="shared" si="12"/>
        <v>0</v>
      </c>
      <c r="AP43" s="37">
        <f t="shared" si="13"/>
        <v>501241.35858253151</v>
      </c>
    </row>
    <row r="44" spans="1:42" ht="18" customHeight="1" x14ac:dyDescent="0.25">
      <c r="A44" s="2" t="s">
        <v>9</v>
      </c>
      <c r="B44" s="2" t="s">
        <v>10</v>
      </c>
      <c r="C44" s="2" t="s">
        <v>55</v>
      </c>
      <c r="D44" s="2" t="s">
        <v>72</v>
      </c>
      <c r="E44" s="2" t="s">
        <v>73</v>
      </c>
      <c r="F44" s="2" t="s">
        <v>51</v>
      </c>
      <c r="G44" s="2" t="s">
        <v>73</v>
      </c>
      <c r="H44" s="2" t="s">
        <v>15</v>
      </c>
      <c r="I44" s="2" t="s">
        <v>16</v>
      </c>
      <c r="J44" s="7">
        <f>+FY16Calculations!J44*'Tuition Calculations'!BH44*(1+'Select Headcount Changes'!V49)</f>
        <v>6541312.0899999999</v>
      </c>
      <c r="K44" s="7">
        <f>+FY16Calculations!K44*'Tuition Calculations'!BN44*(1+'Select Headcount Changes'!V49)</f>
        <v>4505163.01</v>
      </c>
      <c r="L44" s="7">
        <f t="shared" si="3"/>
        <v>180206.52040000001</v>
      </c>
      <c r="M44" s="7">
        <f>+FY16Calculations!M44*'Tuition Calculations'!BH44*(1+'Select Headcount Changes'!V49)</f>
        <v>61714</v>
      </c>
      <c r="N44" s="7">
        <f>+FY16Calculations!N44*'Tuition Calculations'!BN44*(1+'Select Headcount Changes'!V49)</f>
        <v>59023.782774390202</v>
      </c>
      <c r="O44" s="7">
        <f>+FY16Calculations!O44*'Tuition Calculations'!BT44*(1+'Select Headcount Changes'!V49)</f>
        <v>514263.14387904503</v>
      </c>
      <c r="P44" s="7">
        <f t="shared" si="4"/>
        <v>635000.92665343522</v>
      </c>
      <c r="Q44" s="7">
        <f t="shared" si="5"/>
        <v>286305.23214732826</v>
      </c>
      <c r="R44" s="7">
        <f t="shared" si="6"/>
        <v>5439799.410799236</v>
      </c>
      <c r="T44" s="5">
        <v>1</v>
      </c>
      <c r="U44" s="5">
        <v>0</v>
      </c>
      <c r="V44" s="5">
        <v>0</v>
      </c>
      <c r="W44" s="5">
        <f t="shared" si="7"/>
        <v>5439799.410799236</v>
      </c>
      <c r="X44" s="5">
        <f t="shared" si="7"/>
        <v>0</v>
      </c>
      <c r="Y44" s="5">
        <f t="shared" si="7"/>
        <v>0</v>
      </c>
      <c r="Z44" s="7">
        <f>+FY16Calculations!Z44*'Tuition Calculations'!BZ44*(1+'Select Headcount Changes'!V49)</f>
        <v>201225.94</v>
      </c>
      <c r="AA44" s="7">
        <f>+FY16Calculations!AA44*'Tuition Calculations'!CF44*(1+'Select Headcount Changes'!V49)</f>
        <v>235870</v>
      </c>
      <c r="AB44" s="7">
        <f t="shared" si="8"/>
        <v>9434.8000000000011</v>
      </c>
      <c r="AC44" s="7">
        <f>+FY16Calculations!AC44*'Tuition Calculations'!BZ44*(1+'Select Headcount Changes'!V49)</f>
        <v>377.392</v>
      </c>
      <c r="AD44" s="7">
        <f>+FY16Calculations!AD44*'Tuition Calculations'!CF44*(1+'Select Headcount Changes'!V49)</f>
        <v>2077.4676067073201</v>
      </c>
      <c r="AE44" s="7">
        <f>+FY16Calculations!AE44*'Tuition Calculations'!CL44*(1+'Select Headcount Changes'!V49)</f>
        <v>0</v>
      </c>
      <c r="AF44" s="7">
        <f t="shared" si="9"/>
        <v>2454.8596067073199</v>
      </c>
      <c r="AG44" s="7">
        <f t="shared" si="10"/>
        <v>9466.8140196646345</v>
      </c>
      <c r="AH44" s="7">
        <f t="shared" si="11"/>
        <v>179869.46637362806</v>
      </c>
      <c r="AJ44" s="5">
        <v>1</v>
      </c>
      <c r="AK44" s="5">
        <v>0</v>
      </c>
      <c r="AL44" s="5">
        <v>0</v>
      </c>
      <c r="AM44" s="10">
        <f t="shared" si="12"/>
        <v>179869.46637362806</v>
      </c>
      <c r="AN44" s="10">
        <f t="shared" si="12"/>
        <v>0</v>
      </c>
      <c r="AO44" s="10">
        <f t="shared" si="12"/>
        <v>0</v>
      </c>
      <c r="AP44" s="37">
        <f t="shared" si="13"/>
        <v>179869.46637362806</v>
      </c>
    </row>
    <row r="45" spans="1:42" ht="18" customHeight="1" x14ac:dyDescent="0.25">
      <c r="A45" s="2" t="s">
        <v>9</v>
      </c>
      <c r="B45" s="2" t="s">
        <v>10</v>
      </c>
      <c r="C45" s="2" t="s">
        <v>74</v>
      </c>
      <c r="D45" s="2" t="s">
        <v>41</v>
      </c>
      <c r="E45" s="2" t="s">
        <v>75</v>
      </c>
      <c r="F45" s="2" t="s">
        <v>76</v>
      </c>
      <c r="G45" s="2" t="s">
        <v>77</v>
      </c>
      <c r="H45" s="2" t="s">
        <v>13</v>
      </c>
      <c r="I45" s="2" t="s">
        <v>14</v>
      </c>
      <c r="J45" s="7">
        <f>+FY16Calculations!J45*'Tuition Calculations'!BH45*(1+'Select Headcount Changes'!V50)</f>
        <v>137534.65599999999</v>
      </c>
      <c r="K45" s="7">
        <f>+FY16Calculations!K45*'Tuition Calculations'!BN45*(1+'Select Headcount Changes'!V50)</f>
        <v>137534.65599999999</v>
      </c>
      <c r="L45" s="7">
        <f t="shared" si="3"/>
        <v>5501.3862399999998</v>
      </c>
      <c r="M45" s="7">
        <f>+FY16Calculations!M45*'Tuition Calculations'!BH45*(1+'Select Headcount Changes'!V50)</f>
        <v>0</v>
      </c>
      <c r="N45" s="7">
        <f>+FY16Calculations!N45*'Tuition Calculations'!BN45*(1+'Select Headcount Changes'!V50)</f>
        <v>0</v>
      </c>
      <c r="O45" s="7">
        <f>+FY16Calculations!O45*'Tuition Calculations'!BT45*(1+'Select Headcount Changes'!V50)</f>
        <v>0</v>
      </c>
      <c r="P45" s="7">
        <f t="shared" si="4"/>
        <v>0</v>
      </c>
      <c r="Q45" s="7">
        <f t="shared" si="5"/>
        <v>6601.6634880000001</v>
      </c>
      <c r="R45" s="7">
        <f t="shared" si="6"/>
        <v>125431.60627199999</v>
      </c>
      <c r="T45" s="5">
        <v>1</v>
      </c>
      <c r="U45" s="5">
        <v>0</v>
      </c>
      <c r="V45" s="5">
        <v>0</v>
      </c>
      <c r="W45" s="5">
        <f t="shared" si="7"/>
        <v>125431.60627199999</v>
      </c>
      <c r="X45" s="5">
        <f t="shared" si="7"/>
        <v>0</v>
      </c>
      <c r="Y45" s="5">
        <f t="shared" si="7"/>
        <v>0</v>
      </c>
      <c r="Z45" s="7">
        <f>+FY16Calculations!Z45*'Tuition Calculations'!BZ45*(1+'Select Headcount Changes'!V50)</f>
        <v>4214.1599999999989</v>
      </c>
      <c r="AA45" s="7">
        <f>+FY16Calculations!AA45*'Tuition Calculations'!CF45*(1+'Select Headcount Changes'!V50)</f>
        <v>3440.1306122448973</v>
      </c>
      <c r="AB45" s="7">
        <f t="shared" si="8"/>
        <v>137.60522448979589</v>
      </c>
      <c r="AC45" s="7">
        <f>+FY16Calculations!AC45*'Tuition Calculations'!BZ45*(1+'Select Headcount Changes'!V50)</f>
        <v>5.5042089795918363</v>
      </c>
      <c r="AD45" s="7">
        <f>+FY16Calculations!AD45*'Tuition Calculations'!CF45*(1+'Select Headcount Changes'!V50)</f>
        <v>0</v>
      </c>
      <c r="AE45" s="7">
        <f>+FY16Calculations!AE45*'Tuition Calculations'!CL45*(1+'Select Headcount Changes'!V50)</f>
        <v>0</v>
      </c>
      <c r="AF45" s="7">
        <f t="shared" si="9"/>
        <v>5.5042089795918363</v>
      </c>
      <c r="AG45" s="7">
        <f t="shared" si="10"/>
        <v>203.55252832653056</v>
      </c>
      <c r="AH45" s="7">
        <f t="shared" si="11"/>
        <v>3867.4980382040803</v>
      </c>
      <c r="AJ45" s="5">
        <v>1</v>
      </c>
      <c r="AK45" s="5">
        <v>0</v>
      </c>
      <c r="AL45" s="5">
        <v>0</v>
      </c>
      <c r="AM45" s="10">
        <f t="shared" si="12"/>
        <v>3867.4980382040803</v>
      </c>
      <c r="AN45" s="10">
        <f t="shared" si="12"/>
        <v>0</v>
      </c>
      <c r="AO45" s="10">
        <f t="shared" si="12"/>
        <v>0</v>
      </c>
      <c r="AP45" s="37">
        <f t="shared" si="13"/>
        <v>3867.4980382040803</v>
      </c>
    </row>
    <row r="46" spans="1:42" ht="18" customHeight="1" x14ac:dyDescent="0.25">
      <c r="A46" s="2" t="s">
        <v>9</v>
      </c>
      <c r="B46" s="2" t="s">
        <v>10</v>
      </c>
      <c r="C46" s="2" t="s">
        <v>74</v>
      </c>
      <c r="D46" s="2" t="s">
        <v>41</v>
      </c>
      <c r="E46" s="2" t="s">
        <v>75</v>
      </c>
      <c r="F46" s="2" t="s">
        <v>76</v>
      </c>
      <c r="G46" s="2" t="s">
        <v>77</v>
      </c>
      <c r="H46" s="2" t="s">
        <v>15</v>
      </c>
      <c r="I46" s="2" t="s">
        <v>16</v>
      </c>
      <c r="J46" s="7">
        <f>+FY16Calculations!J46*'Tuition Calculations'!BH46*(1+'Select Headcount Changes'!V51)</f>
        <v>1445659.9999999998</v>
      </c>
      <c r="K46" s="7">
        <f>+FY16Calculations!K46*'Tuition Calculations'!BN46*(1+'Select Headcount Changes'!V51)</f>
        <v>746135.99999999988</v>
      </c>
      <c r="L46" s="7">
        <f t="shared" si="3"/>
        <v>29845.439999999995</v>
      </c>
      <c r="M46" s="7">
        <f>+FY16Calculations!M46*'Tuition Calculations'!BH46*(1+'Select Headcount Changes'!V51)</f>
        <v>97371.44771113804</v>
      </c>
      <c r="N46" s="7">
        <f>+FY16Calculations!N46*'Tuition Calculations'!BN46*(1+'Select Headcount Changes'!V51)</f>
        <v>0</v>
      </c>
      <c r="O46" s="7">
        <f>+FY16Calculations!O46*'Tuition Calculations'!BT46*(1+'Select Headcount Changes'!V51)</f>
        <v>0</v>
      </c>
      <c r="P46" s="7">
        <f t="shared" si="4"/>
        <v>97371.44771113804</v>
      </c>
      <c r="Q46" s="7">
        <f t="shared" si="5"/>
        <v>65922.155614443094</v>
      </c>
      <c r="R46" s="7">
        <f t="shared" si="6"/>
        <v>1252520.9566744186</v>
      </c>
      <c r="T46" s="5">
        <v>1</v>
      </c>
      <c r="U46" s="5">
        <v>0</v>
      </c>
      <c r="V46" s="5">
        <v>0</v>
      </c>
      <c r="W46" s="5">
        <f t="shared" si="7"/>
        <v>1252520.9566744186</v>
      </c>
      <c r="X46" s="5">
        <f t="shared" si="7"/>
        <v>0</v>
      </c>
      <c r="Y46" s="5">
        <f t="shared" si="7"/>
        <v>0</v>
      </c>
      <c r="Z46" s="7">
        <f>+FY16Calculations!Z46*'Tuition Calculations'!BZ46*(1+'Select Headcount Changes'!V51)</f>
        <v>52416.999999999993</v>
      </c>
      <c r="AA46" s="7">
        <f>+FY16Calculations!AA46*'Tuition Calculations'!CF46*(1+'Select Headcount Changes'!V51)</f>
        <v>23626.722189173113</v>
      </c>
      <c r="AB46" s="7">
        <f t="shared" si="8"/>
        <v>945.06888756692456</v>
      </c>
      <c r="AC46" s="7">
        <f>+FY16Calculations!AC46*'Tuition Calculations'!BZ46*(1+'Select Headcount Changes'!V51)</f>
        <v>37.80275550267698</v>
      </c>
      <c r="AD46" s="7">
        <f>+FY16Calculations!AD46*'Tuition Calculations'!CF46*(1+'Select Headcount Changes'!V51)</f>
        <v>0</v>
      </c>
      <c r="AE46" s="7">
        <f>+FY16Calculations!AE46*'Tuition Calculations'!CL46*(1+'Select Headcount Changes'!V51)</f>
        <v>0</v>
      </c>
      <c r="AF46" s="7">
        <f t="shared" si="9"/>
        <v>37.80275550267698</v>
      </c>
      <c r="AG46" s="7">
        <f t="shared" si="10"/>
        <v>2571.7064178465198</v>
      </c>
      <c r="AH46" s="7">
        <f t="shared" si="11"/>
        <v>48862.42193908387</v>
      </c>
      <c r="AJ46" s="5">
        <v>1</v>
      </c>
      <c r="AK46" s="5">
        <v>0</v>
      </c>
      <c r="AL46" s="5">
        <v>0</v>
      </c>
      <c r="AM46" s="10">
        <f t="shared" si="12"/>
        <v>48862.42193908387</v>
      </c>
      <c r="AN46" s="10">
        <f t="shared" si="12"/>
        <v>0</v>
      </c>
      <c r="AO46" s="10">
        <f t="shared" si="12"/>
        <v>0</v>
      </c>
      <c r="AP46" s="37">
        <f t="shared" si="13"/>
        <v>48862.42193908387</v>
      </c>
    </row>
    <row r="47" spans="1:42" ht="18" customHeight="1" x14ac:dyDescent="0.25">
      <c r="A47" s="2" t="s">
        <v>9</v>
      </c>
      <c r="B47" s="2" t="s">
        <v>10</v>
      </c>
      <c r="C47" s="2" t="s">
        <v>74</v>
      </c>
      <c r="D47" s="2" t="s">
        <v>41</v>
      </c>
      <c r="E47" s="2" t="s">
        <v>75</v>
      </c>
      <c r="F47" s="2" t="s">
        <v>74</v>
      </c>
      <c r="G47" s="2" t="s">
        <v>78</v>
      </c>
      <c r="H47" s="2" t="s">
        <v>13</v>
      </c>
      <c r="I47" s="2" t="s">
        <v>14</v>
      </c>
      <c r="J47" s="7">
        <f>+FY16Calculations!J47*'Tuition Calculations'!BH47*(1+'Select Headcount Changes'!V52)</f>
        <v>13219.91</v>
      </c>
      <c r="K47" s="7">
        <f>+FY16Calculations!K47*'Tuition Calculations'!BN47*(1+'Select Headcount Changes'!V52)</f>
        <v>13219.91</v>
      </c>
      <c r="L47" s="7">
        <f t="shared" si="3"/>
        <v>528.79639999999995</v>
      </c>
      <c r="M47" s="7">
        <f>+FY16Calculations!M47*'Tuition Calculations'!BH47*(1+'Select Headcount Changes'!V52)</f>
        <v>0</v>
      </c>
      <c r="N47" s="7">
        <f>+FY16Calculations!N47*'Tuition Calculations'!BN47*(1+'Select Headcount Changes'!V52)</f>
        <v>11568</v>
      </c>
      <c r="O47" s="7">
        <f>+FY16Calculations!O47*'Tuition Calculations'!BT47*(1+'Select Headcount Changes'!V52)</f>
        <v>0</v>
      </c>
      <c r="P47" s="7">
        <f t="shared" si="4"/>
        <v>11568</v>
      </c>
      <c r="Q47" s="7">
        <f t="shared" si="5"/>
        <v>56.155680000000032</v>
      </c>
      <c r="R47" s="7">
        <f t="shared" si="6"/>
        <v>1066.9579200000005</v>
      </c>
      <c r="T47" s="5">
        <v>1</v>
      </c>
      <c r="U47" s="5">
        <v>0</v>
      </c>
      <c r="V47" s="5">
        <v>0</v>
      </c>
      <c r="W47" s="5">
        <f t="shared" si="7"/>
        <v>1066.9579200000005</v>
      </c>
      <c r="X47" s="5">
        <f t="shared" si="7"/>
        <v>0</v>
      </c>
      <c r="Y47" s="5">
        <f t="shared" si="7"/>
        <v>0</v>
      </c>
      <c r="Z47" s="7">
        <f>+FY16Calculations!Z47*'Tuition Calculations'!BZ47*(1+'Select Headcount Changes'!V52)</f>
        <v>409.12</v>
      </c>
      <c r="AA47" s="7">
        <f>+FY16Calculations!AA47*'Tuition Calculations'!CF47*(1+'Select Headcount Changes'!V52)</f>
        <v>409.12</v>
      </c>
      <c r="AB47" s="7">
        <f t="shared" si="8"/>
        <v>16.364799999999999</v>
      </c>
      <c r="AC47" s="7">
        <f>+FY16Calculations!AC47*'Tuition Calculations'!BZ47*(1+'Select Headcount Changes'!V52)</f>
        <v>0.65459199999999995</v>
      </c>
      <c r="AD47" s="7">
        <f>+FY16Calculations!AD47*'Tuition Calculations'!CF47*(1+'Select Headcount Changes'!V52)</f>
        <v>0</v>
      </c>
      <c r="AE47" s="7">
        <f>+FY16Calculations!AE47*'Tuition Calculations'!CL47*(1+'Select Headcount Changes'!V52)</f>
        <v>0</v>
      </c>
      <c r="AF47" s="7">
        <f t="shared" si="9"/>
        <v>0.65459199999999995</v>
      </c>
      <c r="AG47" s="7">
        <f t="shared" si="10"/>
        <v>19.605030400000004</v>
      </c>
      <c r="AH47" s="7">
        <f t="shared" si="11"/>
        <v>372.49557760000005</v>
      </c>
      <c r="AJ47" s="5">
        <v>1</v>
      </c>
      <c r="AK47" s="5">
        <v>0</v>
      </c>
      <c r="AL47" s="5">
        <v>0</v>
      </c>
      <c r="AM47" s="10">
        <f t="shared" si="12"/>
        <v>372.49557760000005</v>
      </c>
      <c r="AN47" s="10">
        <f t="shared" si="12"/>
        <v>0</v>
      </c>
      <c r="AO47" s="10">
        <f t="shared" si="12"/>
        <v>0</v>
      </c>
      <c r="AP47" s="37">
        <f t="shared" si="13"/>
        <v>372.49557760000005</v>
      </c>
    </row>
    <row r="48" spans="1:42" ht="18" customHeight="1" x14ac:dyDescent="0.25">
      <c r="A48" s="2" t="s">
        <v>9</v>
      </c>
      <c r="B48" s="2" t="s">
        <v>10</v>
      </c>
      <c r="C48" s="2" t="s">
        <v>74</v>
      </c>
      <c r="D48" s="2" t="s">
        <v>41</v>
      </c>
      <c r="E48" s="2" t="s">
        <v>75</v>
      </c>
      <c r="F48" s="2" t="s">
        <v>74</v>
      </c>
      <c r="G48" s="2" t="s">
        <v>78</v>
      </c>
      <c r="H48" s="2" t="s">
        <v>15</v>
      </c>
      <c r="I48" s="2" t="s">
        <v>16</v>
      </c>
      <c r="J48" s="7">
        <f>+FY16Calculations!J48*'Tuition Calculations'!BH48*(1+'Select Headcount Changes'!V53)</f>
        <v>576954.19047619053</v>
      </c>
      <c r="K48" s="7">
        <f>+FY16Calculations!K48*'Tuition Calculations'!BN48*(1+'Select Headcount Changes'!V53)</f>
        <v>297764.19619047624</v>
      </c>
      <c r="L48" s="7">
        <f t="shared" si="3"/>
        <v>11910.56784761905</v>
      </c>
      <c r="M48" s="7">
        <f>+FY16Calculations!M48*'Tuition Calculations'!BH48*(1+'Select Headcount Changes'!V53)</f>
        <v>15251.446766184723</v>
      </c>
      <c r="N48" s="7">
        <f>+FY16Calculations!N48*'Tuition Calculations'!BN48*(1+'Select Headcount Changes'!V53)</f>
        <v>6059.4285714285716</v>
      </c>
      <c r="O48" s="7">
        <f>+FY16Calculations!O48*'Tuition Calculations'!BT48*(1+'Select Headcount Changes'!V53)</f>
        <v>28404.09523809524</v>
      </c>
      <c r="P48" s="7">
        <f t="shared" si="4"/>
        <v>49714.970575708532</v>
      </c>
      <c r="Q48" s="7">
        <f t="shared" si="5"/>
        <v>25766.432602643148</v>
      </c>
      <c r="R48" s="7">
        <f t="shared" si="6"/>
        <v>489562.21945021977</v>
      </c>
      <c r="T48" s="5">
        <v>1</v>
      </c>
      <c r="U48" s="5">
        <v>0</v>
      </c>
      <c r="V48" s="5">
        <v>0</v>
      </c>
      <c r="W48" s="5">
        <f t="shared" si="7"/>
        <v>489562.21945021977</v>
      </c>
      <c r="X48" s="5">
        <f t="shared" si="7"/>
        <v>0</v>
      </c>
      <c r="Y48" s="5">
        <f t="shared" si="7"/>
        <v>0</v>
      </c>
      <c r="Z48" s="7">
        <f>+FY16Calculations!Z48*'Tuition Calculations'!BZ48*(1+'Select Headcount Changes'!V53)</f>
        <v>20919.94666666667</v>
      </c>
      <c r="AA48" s="7">
        <f>+FY16Calculations!AA48*'Tuition Calculations'!CF48*(1+'Select Headcount Changes'!V53)</f>
        <v>8796.1299999999992</v>
      </c>
      <c r="AB48" s="7">
        <f t="shared" si="8"/>
        <v>351.84519999999998</v>
      </c>
      <c r="AC48" s="7">
        <f>+FY16Calculations!AC48*'Tuition Calculations'!BZ48*(1+'Select Headcount Changes'!V53)</f>
        <v>14.073808</v>
      </c>
      <c r="AD48" s="7">
        <f>+FY16Calculations!AD48*'Tuition Calculations'!CF48*(1+'Select Headcount Changes'!V53)</f>
        <v>0</v>
      </c>
      <c r="AE48" s="7">
        <f>+FY16Calculations!AE48*'Tuition Calculations'!CL48*(1+'Select Headcount Changes'!V53)</f>
        <v>1136</v>
      </c>
      <c r="AF48" s="7">
        <f t="shared" si="9"/>
        <v>1150.0738080000001</v>
      </c>
      <c r="AG48" s="7">
        <f t="shared" si="10"/>
        <v>970.90138293333348</v>
      </c>
      <c r="AH48" s="7">
        <f t="shared" si="11"/>
        <v>18447.126275733335</v>
      </c>
      <c r="AJ48" s="5">
        <v>1</v>
      </c>
      <c r="AK48" s="5">
        <v>0</v>
      </c>
      <c r="AL48" s="5">
        <v>0</v>
      </c>
      <c r="AM48" s="10">
        <f t="shared" si="12"/>
        <v>18447.126275733335</v>
      </c>
      <c r="AN48" s="10">
        <f t="shared" si="12"/>
        <v>0</v>
      </c>
      <c r="AO48" s="10">
        <f t="shared" si="12"/>
        <v>0</v>
      </c>
      <c r="AP48" s="37">
        <f t="shared" si="13"/>
        <v>18447.126275733335</v>
      </c>
    </row>
    <row r="49" spans="1:42" ht="18" customHeight="1" x14ac:dyDescent="0.25">
      <c r="A49" s="2" t="s">
        <v>9</v>
      </c>
      <c r="B49" s="2" t="s">
        <v>10</v>
      </c>
      <c r="C49" s="2" t="s">
        <v>79</v>
      </c>
      <c r="D49" s="2" t="s">
        <v>44</v>
      </c>
      <c r="E49" s="2" t="s">
        <v>80</v>
      </c>
      <c r="F49" s="2" t="s">
        <v>81</v>
      </c>
      <c r="G49" s="2" t="s">
        <v>82</v>
      </c>
      <c r="H49" s="2" t="s">
        <v>13</v>
      </c>
      <c r="I49" s="2" t="s">
        <v>14</v>
      </c>
      <c r="J49" s="7">
        <f>+FY16Calculations!J49*'Tuition Calculations'!BH49*(1+'Select Headcount Changes'!V54)</f>
        <v>1563126.21</v>
      </c>
      <c r="K49" s="7">
        <f>+FY16Calculations!K49*'Tuition Calculations'!BN49*(1+'Select Headcount Changes'!V54)</f>
        <v>1563126.21</v>
      </c>
      <c r="L49" s="7">
        <f t="shared" si="3"/>
        <v>62525.0484</v>
      </c>
      <c r="M49" s="7">
        <f>+FY16Calculations!M49*'Tuition Calculations'!BH49*(1+'Select Headcount Changes'!V54)</f>
        <v>0</v>
      </c>
      <c r="N49" s="7">
        <f>+FY16Calculations!N49*'Tuition Calculations'!BN49*(1+'Select Headcount Changes'!V54)</f>
        <v>57717.752692211398</v>
      </c>
      <c r="O49" s="7">
        <f>+FY16Calculations!O49*'Tuition Calculations'!BT49*(1+'Select Headcount Changes'!V54)</f>
        <v>0</v>
      </c>
      <c r="P49" s="7">
        <f t="shared" si="4"/>
        <v>57717.752692211398</v>
      </c>
      <c r="Q49" s="7">
        <f t="shared" si="5"/>
        <v>72144.170445389434</v>
      </c>
      <c r="R49" s="7">
        <f t="shared" si="6"/>
        <v>1370739.2384623992</v>
      </c>
      <c r="T49" s="5">
        <v>1</v>
      </c>
      <c r="U49" s="5">
        <v>0</v>
      </c>
      <c r="V49" s="5">
        <v>0</v>
      </c>
      <c r="W49" s="5">
        <f t="shared" si="7"/>
        <v>1370739.2384623992</v>
      </c>
      <c r="X49" s="5">
        <f t="shared" si="7"/>
        <v>0</v>
      </c>
      <c r="Y49" s="5">
        <f t="shared" si="7"/>
        <v>0</v>
      </c>
      <c r="Z49" s="7">
        <f>+FY16Calculations!Z49*'Tuition Calculations'!BZ49*(1+'Select Headcount Changes'!V54)</f>
        <v>48212.5</v>
      </c>
      <c r="AA49" s="7">
        <f>+FY16Calculations!AA49*'Tuition Calculations'!CF49*(1+'Select Headcount Changes'!V54)</f>
        <v>48212.5</v>
      </c>
      <c r="AB49" s="7">
        <f t="shared" si="8"/>
        <v>1928.5</v>
      </c>
      <c r="AC49" s="7">
        <f>+FY16Calculations!AC49*'Tuition Calculations'!BZ49*(1+'Select Headcount Changes'!V54)</f>
        <v>77.14</v>
      </c>
      <c r="AD49" s="7">
        <f>+FY16Calculations!AD49*'Tuition Calculations'!CF49*(1+'Select Headcount Changes'!V54)</f>
        <v>257.84184823441001</v>
      </c>
      <c r="AE49" s="7">
        <f>+FY16Calculations!AE49*'Tuition Calculations'!CL49*(1+'Select Headcount Changes'!V54)</f>
        <v>0</v>
      </c>
      <c r="AF49" s="7">
        <f t="shared" si="9"/>
        <v>334.98184823440999</v>
      </c>
      <c r="AG49" s="7">
        <f t="shared" si="10"/>
        <v>2297.4509075882793</v>
      </c>
      <c r="AH49" s="7">
        <f t="shared" si="11"/>
        <v>43651.567244177306</v>
      </c>
      <c r="AJ49" s="5">
        <v>1</v>
      </c>
      <c r="AK49" s="5">
        <v>0</v>
      </c>
      <c r="AL49" s="5">
        <v>0</v>
      </c>
      <c r="AM49" s="10">
        <f t="shared" si="12"/>
        <v>43651.567244177306</v>
      </c>
      <c r="AN49" s="10">
        <f t="shared" si="12"/>
        <v>0</v>
      </c>
      <c r="AO49" s="10">
        <f t="shared" si="12"/>
        <v>0</v>
      </c>
      <c r="AP49" s="37">
        <f t="shared" si="13"/>
        <v>43651.567244177306</v>
      </c>
    </row>
    <row r="50" spans="1:42" ht="18" customHeight="1" x14ac:dyDescent="0.25">
      <c r="A50" s="2" t="s">
        <v>9</v>
      </c>
      <c r="B50" s="2" t="s">
        <v>10</v>
      </c>
      <c r="C50" s="2" t="s">
        <v>79</v>
      </c>
      <c r="D50" s="2" t="s">
        <v>44</v>
      </c>
      <c r="E50" s="2" t="s">
        <v>80</v>
      </c>
      <c r="F50" s="2" t="s">
        <v>81</v>
      </c>
      <c r="G50" s="2" t="s">
        <v>82</v>
      </c>
      <c r="H50" s="2" t="s">
        <v>15</v>
      </c>
      <c r="I50" s="2" t="s">
        <v>16</v>
      </c>
      <c r="J50" s="7">
        <f>+FY16Calculations!J50*'Tuition Calculations'!BH50*(1+'Select Headcount Changes'!V55)</f>
        <v>296856.62</v>
      </c>
      <c r="K50" s="7">
        <f>+FY16Calculations!K50*'Tuition Calculations'!BN50*(1+'Select Headcount Changes'!V55)</f>
        <v>165861.22</v>
      </c>
      <c r="L50" s="7">
        <f t="shared" si="3"/>
        <v>6634.4488000000001</v>
      </c>
      <c r="M50" s="7">
        <f>+FY16Calculations!M50*'Tuition Calculations'!BH50*(1+'Select Headcount Changes'!V55)</f>
        <v>0</v>
      </c>
      <c r="N50" s="7">
        <f>+FY16Calculations!N50*'Tuition Calculations'!BN50*(1+'Select Headcount Changes'!V55)</f>
        <v>0</v>
      </c>
      <c r="O50" s="7">
        <f>+FY16Calculations!O50*'Tuition Calculations'!BT50*(1+'Select Headcount Changes'!V55)</f>
        <v>43223.161803333402</v>
      </c>
      <c r="P50" s="7">
        <f t="shared" si="4"/>
        <v>43223.161803333402</v>
      </c>
      <c r="Q50" s="7">
        <f t="shared" si="5"/>
        <v>12349.950469833329</v>
      </c>
      <c r="R50" s="7">
        <f t="shared" si="6"/>
        <v>234649.05892683324</v>
      </c>
      <c r="T50" s="5">
        <v>1</v>
      </c>
      <c r="U50" s="5">
        <v>0</v>
      </c>
      <c r="V50" s="5">
        <v>0</v>
      </c>
      <c r="W50" s="5">
        <f t="shared" si="7"/>
        <v>234649.05892683324</v>
      </c>
      <c r="X50" s="5">
        <f t="shared" si="7"/>
        <v>0</v>
      </c>
      <c r="Y50" s="5">
        <f t="shared" si="7"/>
        <v>0</v>
      </c>
      <c r="Z50" s="7">
        <f>+FY16Calculations!Z50*'Tuition Calculations'!BZ50*(1+'Select Headcount Changes'!V55)</f>
        <v>10687.36</v>
      </c>
      <c r="AA50" s="7">
        <f>+FY16Calculations!AA50*'Tuition Calculations'!CF50*(1+'Select Headcount Changes'!V55)</f>
        <v>5093.75</v>
      </c>
      <c r="AB50" s="7">
        <f t="shared" si="8"/>
        <v>203.75</v>
      </c>
      <c r="AC50" s="7">
        <f>+FY16Calculations!AC50*'Tuition Calculations'!BZ50*(1+'Select Headcount Changes'!V55)</f>
        <v>8.15</v>
      </c>
      <c r="AD50" s="7">
        <f>+FY16Calculations!AD50*'Tuition Calculations'!CF50*(1+'Select Headcount Changes'!V55)</f>
        <v>0</v>
      </c>
      <c r="AE50" s="7">
        <f>+FY16Calculations!AE50*'Tuition Calculations'!CL50*(1+'Select Headcount Changes'!V55)</f>
        <v>1823.0620882272701</v>
      </c>
      <c r="AF50" s="7">
        <f t="shared" si="9"/>
        <v>1831.2120882272702</v>
      </c>
      <c r="AG50" s="7">
        <f t="shared" si="10"/>
        <v>432.61989558863655</v>
      </c>
      <c r="AH50" s="7">
        <f t="shared" si="11"/>
        <v>8219.7780161840947</v>
      </c>
      <c r="AJ50" s="5">
        <v>1</v>
      </c>
      <c r="AK50" s="5">
        <v>0</v>
      </c>
      <c r="AL50" s="5">
        <v>0</v>
      </c>
      <c r="AM50" s="10">
        <f t="shared" si="12"/>
        <v>8219.7780161840947</v>
      </c>
      <c r="AN50" s="10">
        <f t="shared" si="12"/>
        <v>0</v>
      </c>
      <c r="AO50" s="10">
        <f t="shared" si="12"/>
        <v>0</v>
      </c>
      <c r="AP50" s="37">
        <f t="shared" si="13"/>
        <v>8219.7780161840947</v>
      </c>
    </row>
    <row r="51" spans="1:42" ht="18" customHeight="1" x14ac:dyDescent="0.25">
      <c r="A51" s="2" t="s">
        <v>9</v>
      </c>
      <c r="B51" s="2" t="s">
        <v>10</v>
      </c>
      <c r="C51" s="2" t="s">
        <v>84</v>
      </c>
      <c r="D51" s="2" t="s">
        <v>83</v>
      </c>
      <c r="E51" s="2" t="s">
        <v>85</v>
      </c>
      <c r="F51" s="2" t="s">
        <v>57</v>
      </c>
      <c r="G51" s="2" t="s">
        <v>86</v>
      </c>
      <c r="H51" s="2" t="s">
        <v>13</v>
      </c>
      <c r="I51" s="2" t="s">
        <v>14</v>
      </c>
      <c r="J51" s="7">
        <f>+FY16Calculations!J51*'Tuition Calculations'!BH51*(1+'Select Headcount Changes'!V56)</f>
        <v>7029464.3799999999</v>
      </c>
      <c r="K51" s="7">
        <f>+FY16Calculations!K51*'Tuition Calculations'!BN51*(1+'Select Headcount Changes'!V56)</f>
        <v>7029464.3799999999</v>
      </c>
      <c r="L51" s="7">
        <f t="shared" si="3"/>
        <v>281178.57520000002</v>
      </c>
      <c r="M51" s="7">
        <f>+FY16Calculations!M51*'Tuition Calculations'!BH51*(1+'Select Headcount Changes'!V56)</f>
        <v>760325.88034085103</v>
      </c>
      <c r="N51" s="7">
        <f>+FY16Calculations!N51*'Tuition Calculations'!BN51*(1+'Select Headcount Changes'!V56)</f>
        <v>8316.4605434710411</v>
      </c>
      <c r="O51" s="7">
        <f>+FY16Calculations!O51*'Tuition Calculations'!BT51*(1+'Select Headcount Changes'!V56)</f>
        <v>0</v>
      </c>
      <c r="P51" s="7">
        <f t="shared" si="4"/>
        <v>768642.34088432207</v>
      </c>
      <c r="Q51" s="7">
        <f t="shared" si="5"/>
        <v>298982.17319578392</v>
      </c>
      <c r="R51" s="7">
        <f t="shared" si="6"/>
        <v>5680661.2907198938</v>
      </c>
      <c r="T51" s="5">
        <v>1</v>
      </c>
      <c r="U51" s="5">
        <v>0</v>
      </c>
      <c r="V51" s="5">
        <v>0</v>
      </c>
      <c r="W51" s="5">
        <f t="shared" si="7"/>
        <v>5680661.2907198938</v>
      </c>
      <c r="X51" s="5">
        <f t="shared" si="7"/>
        <v>0</v>
      </c>
      <c r="Y51" s="5">
        <f t="shared" si="7"/>
        <v>0</v>
      </c>
      <c r="Z51" s="7">
        <f>+FY16Calculations!Z51*'Tuition Calculations'!BZ51*(1+'Select Headcount Changes'!V56)</f>
        <v>194017.73</v>
      </c>
      <c r="AA51" s="7">
        <f>+FY16Calculations!AA51*'Tuition Calculations'!CF51*(1+'Select Headcount Changes'!V56)</f>
        <v>194017.73</v>
      </c>
      <c r="AB51" s="7">
        <f t="shared" si="8"/>
        <v>7760.7092000000002</v>
      </c>
      <c r="AC51" s="7">
        <f>+FY16Calculations!AC51*'Tuition Calculations'!BZ51*(1+'Select Headcount Changes'!V56)</f>
        <v>310.42836800000003</v>
      </c>
      <c r="AD51" s="7">
        <f>+FY16Calculations!AD51*'Tuition Calculations'!CF51*(1+'Select Headcount Changes'!V56)</f>
        <v>211.430943556778</v>
      </c>
      <c r="AE51" s="7">
        <f>+FY16Calculations!AE51*'Tuition Calculations'!CL51*(1+'Select Headcount Changes'!V56)</f>
        <v>0</v>
      </c>
      <c r="AF51" s="7">
        <f t="shared" si="9"/>
        <v>521.85931155677804</v>
      </c>
      <c r="AG51" s="7">
        <f t="shared" si="10"/>
        <v>9286.7580744221614</v>
      </c>
      <c r="AH51" s="7">
        <f t="shared" si="11"/>
        <v>176448.40341402107</v>
      </c>
      <c r="AJ51" s="5">
        <v>1</v>
      </c>
      <c r="AK51" s="5">
        <v>0</v>
      </c>
      <c r="AL51" s="5">
        <v>0</v>
      </c>
      <c r="AM51" s="10">
        <f t="shared" si="12"/>
        <v>176448.40341402107</v>
      </c>
      <c r="AN51" s="10">
        <f t="shared" si="12"/>
        <v>0</v>
      </c>
      <c r="AO51" s="10">
        <f t="shared" si="12"/>
        <v>0</v>
      </c>
      <c r="AP51" s="37">
        <f t="shared" si="13"/>
        <v>176448.40341402107</v>
      </c>
    </row>
    <row r="52" spans="1:42" ht="18" customHeight="1" x14ac:dyDescent="0.25">
      <c r="A52" s="2" t="s">
        <v>9</v>
      </c>
      <c r="B52" s="2" t="s">
        <v>10</v>
      </c>
      <c r="C52" s="2" t="s">
        <v>84</v>
      </c>
      <c r="D52" s="2" t="s">
        <v>83</v>
      </c>
      <c r="E52" s="2" t="s">
        <v>85</v>
      </c>
      <c r="F52" s="2" t="s">
        <v>57</v>
      </c>
      <c r="G52" s="2" t="s">
        <v>86</v>
      </c>
      <c r="H52" s="2" t="s">
        <v>15</v>
      </c>
      <c r="I52" s="2" t="s">
        <v>16</v>
      </c>
      <c r="J52" s="7">
        <f>+FY16Calculations!J52*'Tuition Calculations'!BH52*(1+'Select Headcount Changes'!V57)</f>
        <v>6494002.79</v>
      </c>
      <c r="K52" s="7">
        <f>+FY16Calculations!K52*'Tuition Calculations'!BN52*(1+'Select Headcount Changes'!V57)</f>
        <v>3512127.37</v>
      </c>
      <c r="L52" s="7">
        <f t="shared" si="3"/>
        <v>140485.09480000002</v>
      </c>
      <c r="M52" s="7">
        <f>+FY16Calculations!M52*'Tuition Calculations'!BH52*(1+'Select Headcount Changes'!V57)</f>
        <v>833265.28125883394</v>
      </c>
      <c r="N52" s="7">
        <f>+FY16Calculations!N52*'Tuition Calculations'!BN52*(1+'Select Headcount Changes'!V57)</f>
        <v>8567</v>
      </c>
      <c r="O52" s="7">
        <f>+FY16Calculations!O52*'Tuition Calculations'!BT52*(1+'Select Headcount Changes'!V57)</f>
        <v>1233340.8889975599</v>
      </c>
      <c r="P52" s="7">
        <f t="shared" si="4"/>
        <v>2075173.170256394</v>
      </c>
      <c r="Q52" s="7">
        <f t="shared" si="5"/>
        <v>213917.22624718031</v>
      </c>
      <c r="R52" s="7">
        <f t="shared" si="6"/>
        <v>4064427.2986964257</v>
      </c>
      <c r="T52" s="5">
        <v>1</v>
      </c>
      <c r="U52" s="5">
        <v>0</v>
      </c>
      <c r="V52" s="5">
        <v>0</v>
      </c>
      <c r="W52" s="5">
        <f t="shared" si="7"/>
        <v>4064427.2986964257</v>
      </c>
      <c r="X52" s="5">
        <f t="shared" si="7"/>
        <v>0</v>
      </c>
      <c r="Y52" s="5">
        <f t="shared" si="7"/>
        <v>0</v>
      </c>
      <c r="Z52" s="7">
        <f>+FY16Calculations!Z52*'Tuition Calculations'!BZ52*(1+'Select Headcount Changes'!V57)</f>
        <v>206354.24</v>
      </c>
      <c r="AA52" s="7">
        <f>+FY16Calculations!AA52*'Tuition Calculations'!CF52*(1+'Select Headcount Changes'!V57)</f>
        <v>95210.67</v>
      </c>
      <c r="AB52" s="7">
        <f t="shared" si="8"/>
        <v>3808.4268000000002</v>
      </c>
      <c r="AC52" s="7">
        <f>+FY16Calculations!AC52*'Tuition Calculations'!BZ52*(1+'Select Headcount Changes'!V57)</f>
        <v>152.33707200000001</v>
      </c>
      <c r="AD52" s="7">
        <f>+FY16Calculations!AD52*'Tuition Calculations'!CF52*(1+'Select Headcount Changes'!V57)</f>
        <v>0</v>
      </c>
      <c r="AE52" s="7">
        <f>+FY16Calculations!AE52*'Tuition Calculations'!CL52*(1+'Select Headcount Changes'!V57)</f>
        <v>48691.618721858402</v>
      </c>
      <c r="AF52" s="7">
        <f t="shared" si="9"/>
        <v>48843.955793858404</v>
      </c>
      <c r="AG52" s="7">
        <f t="shared" si="10"/>
        <v>7685.0928703070795</v>
      </c>
      <c r="AH52" s="7">
        <f t="shared" si="11"/>
        <v>146016.76453583452</v>
      </c>
      <c r="AJ52" s="5">
        <v>1</v>
      </c>
      <c r="AK52" s="5">
        <v>0</v>
      </c>
      <c r="AL52" s="5">
        <v>0</v>
      </c>
      <c r="AM52" s="10">
        <f t="shared" si="12"/>
        <v>146016.76453583452</v>
      </c>
      <c r="AN52" s="10">
        <f t="shared" si="12"/>
        <v>0</v>
      </c>
      <c r="AO52" s="10">
        <f t="shared" si="12"/>
        <v>0</v>
      </c>
      <c r="AP52" s="37">
        <f t="shared" si="13"/>
        <v>146016.76453583452</v>
      </c>
    </row>
    <row r="53" spans="1:42" ht="18" customHeight="1" x14ac:dyDescent="0.25">
      <c r="A53" s="2" t="s">
        <v>9</v>
      </c>
      <c r="B53" s="2" t="s">
        <v>10</v>
      </c>
      <c r="C53" s="2" t="s">
        <v>87</v>
      </c>
      <c r="D53" s="2" t="s">
        <v>52</v>
      </c>
      <c r="E53" s="2" t="s">
        <v>88</v>
      </c>
      <c r="F53" s="2" t="s">
        <v>38</v>
      </c>
      <c r="G53" s="2" t="s">
        <v>89</v>
      </c>
      <c r="H53" s="2" t="s">
        <v>13</v>
      </c>
      <c r="I53" s="2" t="s">
        <v>14</v>
      </c>
      <c r="J53" s="7">
        <f>+FY16Calculations!J53*'Tuition Calculations'!BH53*(1+'Select Headcount Changes'!V58)</f>
        <v>12763366.300000001</v>
      </c>
      <c r="K53" s="7">
        <f>+FY16Calculations!K53*'Tuition Calculations'!BN53*(1+'Select Headcount Changes'!V58)</f>
        <v>12763366.300000001</v>
      </c>
      <c r="L53" s="7">
        <f t="shared" si="3"/>
        <v>510534.65200000006</v>
      </c>
      <c r="M53" s="7">
        <f>+FY16Calculations!M53*'Tuition Calculations'!BH53*(1+'Select Headcount Changes'!V58)</f>
        <v>0</v>
      </c>
      <c r="N53" s="7">
        <f>+FY16Calculations!N53*'Tuition Calculations'!BN53*(1+'Select Headcount Changes'!V58)</f>
        <v>49026.5459148308</v>
      </c>
      <c r="O53" s="7">
        <f>+FY16Calculations!O53*'Tuition Calculations'!BT53*(1+'Select Headcount Changes'!V58)</f>
        <v>0</v>
      </c>
      <c r="P53" s="7">
        <f t="shared" si="4"/>
        <v>49026.5459148308</v>
      </c>
      <c r="Q53" s="7">
        <f t="shared" si="5"/>
        <v>610190.25510425854</v>
      </c>
      <c r="R53" s="7">
        <f t="shared" si="6"/>
        <v>11593614.846980911</v>
      </c>
      <c r="T53" s="5">
        <v>1</v>
      </c>
      <c r="U53" s="5">
        <v>0</v>
      </c>
      <c r="V53" s="5">
        <v>0</v>
      </c>
      <c r="W53" s="5">
        <f t="shared" si="7"/>
        <v>11593614.846980911</v>
      </c>
      <c r="X53" s="5">
        <f t="shared" si="7"/>
        <v>0</v>
      </c>
      <c r="Y53" s="5">
        <f t="shared" si="7"/>
        <v>0</v>
      </c>
      <c r="Z53" s="7">
        <f>+FY16Calculations!Z53*'Tuition Calculations'!BZ53*(1+'Select Headcount Changes'!V58)</f>
        <v>671960.56000000203</v>
      </c>
      <c r="AA53" s="7">
        <f>+FY16Calculations!AA53*'Tuition Calculations'!CF53*(1+'Select Headcount Changes'!V58)</f>
        <v>671960.56000000203</v>
      </c>
      <c r="AB53" s="7">
        <f t="shared" si="8"/>
        <v>26878.422400000083</v>
      </c>
      <c r="AC53" s="7">
        <f>+FY16Calculations!AC53*'Tuition Calculations'!BZ53*(1+'Select Headcount Changes'!V58)</f>
        <v>1075.1368960000032</v>
      </c>
      <c r="AD53" s="7">
        <f>+FY16Calculations!AD53*'Tuition Calculations'!CF53*(1+'Select Headcount Changes'!V58)</f>
        <v>2581.13031001935</v>
      </c>
      <c r="AE53" s="7">
        <f>+FY16Calculations!AE53*'Tuition Calculations'!CL53*(1+'Select Headcount Changes'!V58)</f>
        <v>0</v>
      </c>
      <c r="AF53" s="7">
        <f t="shared" si="9"/>
        <v>3656.2672060193531</v>
      </c>
      <c r="AG53" s="7">
        <f t="shared" si="10"/>
        <v>32071.293519699131</v>
      </c>
      <c r="AH53" s="7">
        <f t="shared" si="11"/>
        <v>609354.57687428349</v>
      </c>
      <c r="AJ53" s="5">
        <v>1</v>
      </c>
      <c r="AK53" s="5">
        <v>0</v>
      </c>
      <c r="AL53" s="5">
        <v>0</v>
      </c>
      <c r="AM53" s="10">
        <f t="shared" si="12"/>
        <v>609354.57687428349</v>
      </c>
      <c r="AN53" s="10">
        <f t="shared" si="12"/>
        <v>0</v>
      </c>
      <c r="AO53" s="10">
        <f t="shared" si="12"/>
        <v>0</v>
      </c>
      <c r="AP53" s="37">
        <f t="shared" si="13"/>
        <v>609354.57687428349</v>
      </c>
    </row>
    <row r="54" spans="1:42" ht="18" customHeight="1" x14ac:dyDescent="0.25">
      <c r="A54" s="2" t="s">
        <v>9</v>
      </c>
      <c r="B54" s="2" t="s">
        <v>10</v>
      </c>
      <c r="C54" s="2" t="s">
        <v>87</v>
      </c>
      <c r="D54" s="2" t="s">
        <v>52</v>
      </c>
      <c r="E54" s="2" t="s">
        <v>88</v>
      </c>
      <c r="F54" s="2" t="s">
        <v>38</v>
      </c>
      <c r="G54" s="2" t="s">
        <v>89</v>
      </c>
      <c r="H54" s="2" t="s">
        <v>15</v>
      </c>
      <c r="I54" s="2" t="s">
        <v>16</v>
      </c>
      <c r="J54" s="7">
        <f>+FY16Calculations!J54*'Tuition Calculations'!BH54*(1+'Select Headcount Changes'!V59)</f>
        <v>16199193.01</v>
      </c>
      <c r="K54" s="7">
        <f>+FY16Calculations!K54*'Tuition Calculations'!BN54*(1+'Select Headcount Changes'!V59)</f>
        <v>8215677.8099999903</v>
      </c>
      <c r="L54" s="7">
        <f t="shared" si="3"/>
        <v>328627.11239999963</v>
      </c>
      <c r="M54" s="7">
        <f>+FY16Calculations!M54*'Tuition Calculations'!BH54*(1+'Select Headcount Changes'!V59)</f>
        <v>0</v>
      </c>
      <c r="N54" s="7">
        <f>+FY16Calculations!N54*'Tuition Calculations'!BN54*(1+'Select Headcount Changes'!V59)</f>
        <v>29839.947862988804</v>
      </c>
      <c r="O54" s="7">
        <f>+FY16Calculations!O54*'Tuition Calculations'!BT54*(1+'Select Headcount Changes'!V59)</f>
        <v>7848657.8059998006</v>
      </c>
      <c r="P54" s="7">
        <f t="shared" si="4"/>
        <v>7878497.7538627889</v>
      </c>
      <c r="Q54" s="7">
        <f t="shared" si="5"/>
        <v>399603.40718686063</v>
      </c>
      <c r="R54" s="7">
        <f t="shared" si="6"/>
        <v>7592464.7365503516</v>
      </c>
      <c r="T54" s="5">
        <v>1</v>
      </c>
      <c r="U54" s="5">
        <v>0</v>
      </c>
      <c r="V54" s="5">
        <v>0</v>
      </c>
      <c r="W54" s="5">
        <f t="shared" si="7"/>
        <v>7592464.7365503516</v>
      </c>
      <c r="X54" s="5">
        <f t="shared" si="7"/>
        <v>0</v>
      </c>
      <c r="Y54" s="5">
        <f t="shared" si="7"/>
        <v>0</v>
      </c>
      <c r="Z54" s="7">
        <f>+FY16Calculations!Z54*'Tuition Calculations'!BZ54*(1+'Select Headcount Changes'!V59)</f>
        <v>501154.63999999902</v>
      </c>
      <c r="AA54" s="7">
        <f>+FY16Calculations!AA54*'Tuition Calculations'!CF54*(1+'Select Headcount Changes'!V59)</f>
        <v>432535.72000000102</v>
      </c>
      <c r="AB54" s="7">
        <f t="shared" si="8"/>
        <v>17301.428800000042</v>
      </c>
      <c r="AC54" s="7">
        <f>+FY16Calculations!AC54*'Tuition Calculations'!BZ54*(1+'Select Headcount Changes'!V59)</f>
        <v>692.05715200000168</v>
      </c>
      <c r="AD54" s="7">
        <f>+FY16Calculations!AD54*'Tuition Calculations'!CF54*(1+'Select Headcount Changes'!V59)</f>
        <v>1571.00151561079</v>
      </c>
      <c r="AE54" s="7">
        <f>+FY16Calculations!AE54*'Tuition Calculations'!CL54*(1+'Select Headcount Changes'!V59)</f>
        <v>67458.547921188496</v>
      </c>
      <c r="AF54" s="7">
        <f t="shared" si="9"/>
        <v>69721.606588799288</v>
      </c>
      <c r="AG54" s="7">
        <f t="shared" si="10"/>
        <v>20706.580230559986</v>
      </c>
      <c r="AH54" s="7">
        <f t="shared" si="11"/>
        <v>393425.02438063972</v>
      </c>
      <c r="AJ54" s="5">
        <v>1</v>
      </c>
      <c r="AK54" s="5">
        <v>0</v>
      </c>
      <c r="AL54" s="5">
        <v>0</v>
      </c>
      <c r="AM54" s="10">
        <f t="shared" si="12"/>
        <v>393425.02438063972</v>
      </c>
      <c r="AN54" s="10">
        <f t="shared" si="12"/>
        <v>0</v>
      </c>
      <c r="AO54" s="10">
        <f t="shared" si="12"/>
        <v>0</v>
      </c>
      <c r="AP54" s="37">
        <f t="shared" si="13"/>
        <v>393425.02438063972</v>
      </c>
    </row>
    <row r="55" spans="1:42" ht="18" customHeight="1" x14ac:dyDescent="0.25">
      <c r="A55" s="2" t="s">
        <v>9</v>
      </c>
      <c r="B55" s="2" t="s">
        <v>10</v>
      </c>
      <c r="C55" s="2" t="s">
        <v>90</v>
      </c>
      <c r="D55" s="2" t="s">
        <v>30</v>
      </c>
      <c r="E55" s="2" t="s">
        <v>91</v>
      </c>
      <c r="F55" s="2" t="s">
        <v>52</v>
      </c>
      <c r="G55" s="2" t="s">
        <v>93</v>
      </c>
      <c r="H55" s="2" t="s">
        <v>13</v>
      </c>
      <c r="I55" s="2" t="s">
        <v>14</v>
      </c>
      <c r="J55" s="7">
        <f>+FY16Calculations!J55*'Tuition Calculations'!BH55*(1+'Select Headcount Changes'!V60)</f>
        <v>1801789.23</v>
      </c>
      <c r="K55" s="7">
        <f>+FY16Calculations!K55*'Tuition Calculations'!BN55*(1+'Select Headcount Changes'!V60)</f>
        <v>1801789.23</v>
      </c>
      <c r="L55" s="7">
        <f t="shared" si="3"/>
        <v>72071.569199999998</v>
      </c>
      <c r="M55" s="7">
        <f>+FY16Calculations!M55*'Tuition Calculations'!BH55*(1+'Select Headcount Changes'!V60)</f>
        <v>0</v>
      </c>
      <c r="N55" s="7">
        <f>+FY16Calculations!N55*'Tuition Calculations'!BN55*(1+'Select Headcount Changes'!V60)</f>
        <v>0</v>
      </c>
      <c r="O55" s="7">
        <f>+FY16Calculations!O55*'Tuition Calculations'!BT55*(1+'Select Headcount Changes'!V60)</f>
        <v>0</v>
      </c>
      <c r="P55" s="7">
        <f t="shared" si="4"/>
        <v>0</v>
      </c>
      <c r="Q55" s="7">
        <f t="shared" si="5"/>
        <v>86485.883040000001</v>
      </c>
      <c r="R55" s="7">
        <f t="shared" si="6"/>
        <v>1643231.77776</v>
      </c>
      <c r="T55" s="5">
        <v>1</v>
      </c>
      <c r="U55" s="5">
        <v>0</v>
      </c>
      <c r="V55" s="5">
        <v>0</v>
      </c>
      <c r="W55" s="5">
        <f t="shared" si="7"/>
        <v>1643231.77776</v>
      </c>
      <c r="X55" s="5">
        <f t="shared" si="7"/>
        <v>0</v>
      </c>
      <c r="Y55" s="5">
        <f t="shared" si="7"/>
        <v>0</v>
      </c>
      <c r="Z55" s="7">
        <f>+FY16Calculations!Z55*'Tuition Calculations'!BZ55*(1+'Select Headcount Changes'!V60)</f>
        <v>94818.23</v>
      </c>
      <c r="AA55" s="7">
        <f>+FY16Calculations!AA55*'Tuition Calculations'!CF55*(1+'Select Headcount Changes'!V60)</f>
        <v>94818.23</v>
      </c>
      <c r="AB55" s="7">
        <f t="shared" si="8"/>
        <v>3792.7291999999998</v>
      </c>
      <c r="AC55" s="7">
        <f>+FY16Calculations!AC55*'Tuition Calculations'!BZ55*(1+'Select Headcount Changes'!V60)</f>
        <v>151.70916800000001</v>
      </c>
      <c r="AD55" s="7">
        <f>+FY16Calculations!AD55*'Tuition Calculations'!CF55*(1+'Select Headcount Changes'!V60)</f>
        <v>0</v>
      </c>
      <c r="AE55" s="7">
        <f>+FY16Calculations!AE55*'Tuition Calculations'!CL55*(1+'Select Headcount Changes'!V60)</f>
        <v>0</v>
      </c>
      <c r="AF55" s="7">
        <f t="shared" si="9"/>
        <v>151.70916800000001</v>
      </c>
      <c r="AG55" s="7">
        <f t="shared" si="10"/>
        <v>4543.6895815999997</v>
      </c>
      <c r="AH55" s="7">
        <f t="shared" si="11"/>
        <v>86330.10205039999</v>
      </c>
      <c r="AJ55" s="5">
        <v>1</v>
      </c>
      <c r="AK55" s="5">
        <v>0</v>
      </c>
      <c r="AL55" s="5">
        <v>0</v>
      </c>
      <c r="AM55" s="10">
        <f t="shared" si="12"/>
        <v>86330.10205039999</v>
      </c>
      <c r="AN55" s="10">
        <f t="shared" si="12"/>
        <v>0</v>
      </c>
      <c r="AO55" s="10">
        <f t="shared" si="12"/>
        <v>0</v>
      </c>
      <c r="AP55" s="37">
        <f t="shared" si="13"/>
        <v>86330.10205039999</v>
      </c>
    </row>
    <row r="56" spans="1:42" ht="18" customHeight="1" x14ac:dyDescent="0.25">
      <c r="A56" s="2" t="s">
        <v>9</v>
      </c>
      <c r="B56" s="2" t="s">
        <v>10</v>
      </c>
      <c r="C56" s="2" t="s">
        <v>90</v>
      </c>
      <c r="D56" s="2" t="s">
        <v>30</v>
      </c>
      <c r="E56" s="2" t="s">
        <v>91</v>
      </c>
      <c r="F56" s="2" t="s">
        <v>52</v>
      </c>
      <c r="G56" s="2" t="s">
        <v>93</v>
      </c>
      <c r="H56" s="2" t="s">
        <v>15</v>
      </c>
      <c r="I56" s="2" t="s">
        <v>16</v>
      </c>
      <c r="J56" s="7">
        <f>+FY16Calculations!J56*'Tuition Calculations'!BH56*(1+'Select Headcount Changes'!V61)</f>
        <v>403774</v>
      </c>
      <c r="K56" s="7">
        <f>+FY16Calculations!K56*'Tuition Calculations'!BN56*(1+'Select Headcount Changes'!V61)</f>
        <v>256459</v>
      </c>
      <c r="L56" s="7">
        <f t="shared" si="3"/>
        <v>10258.36</v>
      </c>
      <c r="M56" s="7">
        <f>+FY16Calculations!M56*'Tuition Calculations'!BH56*(1+'Select Headcount Changes'!V61)</f>
        <v>0</v>
      </c>
      <c r="N56" s="7">
        <f>+FY16Calculations!N56*'Tuition Calculations'!BN56*(1+'Select Headcount Changes'!V61)</f>
        <v>0</v>
      </c>
      <c r="O56" s="7">
        <f>+FY16Calculations!O56*'Tuition Calculations'!BT56*(1+'Select Headcount Changes'!V61)</f>
        <v>42090</v>
      </c>
      <c r="P56" s="7">
        <f t="shared" si="4"/>
        <v>42090</v>
      </c>
      <c r="Q56" s="7">
        <f t="shared" si="5"/>
        <v>17571.282000000003</v>
      </c>
      <c r="R56" s="7">
        <f t="shared" si="6"/>
        <v>333854.35800000001</v>
      </c>
      <c r="T56" s="5">
        <v>1</v>
      </c>
      <c r="U56" s="5">
        <v>0</v>
      </c>
      <c r="V56" s="5">
        <v>0</v>
      </c>
      <c r="W56" s="5">
        <f t="shared" si="7"/>
        <v>333854.35800000001</v>
      </c>
      <c r="X56" s="5">
        <f t="shared" si="7"/>
        <v>0</v>
      </c>
      <c r="Y56" s="5">
        <f t="shared" si="7"/>
        <v>0</v>
      </c>
      <c r="Z56" s="7">
        <f>+FY16Calculations!Z56*'Tuition Calculations'!BZ56*(1+'Select Headcount Changes'!V61)</f>
        <v>12488</v>
      </c>
      <c r="AA56" s="7">
        <f>+FY16Calculations!AA56*'Tuition Calculations'!CF56*(1+'Select Headcount Changes'!V61)</f>
        <v>13496</v>
      </c>
      <c r="AB56" s="7">
        <f t="shared" si="8"/>
        <v>539.84</v>
      </c>
      <c r="AC56" s="7">
        <f>+FY16Calculations!AC56*'Tuition Calculations'!BZ56*(1+'Select Headcount Changes'!V61)</f>
        <v>21.593600000000002</v>
      </c>
      <c r="AD56" s="7">
        <f>+FY16Calculations!AD56*'Tuition Calculations'!CF56*(1+'Select Headcount Changes'!V61)</f>
        <v>0</v>
      </c>
      <c r="AE56" s="7">
        <f>+FY16Calculations!AE56*'Tuition Calculations'!CL56*(1+'Select Headcount Changes'!V61)</f>
        <v>0</v>
      </c>
      <c r="AF56" s="7">
        <f t="shared" si="9"/>
        <v>21.593600000000002</v>
      </c>
      <c r="AG56" s="7">
        <f t="shared" si="10"/>
        <v>596.32831999999996</v>
      </c>
      <c r="AH56" s="7">
        <f t="shared" si="11"/>
        <v>11330.238079999999</v>
      </c>
      <c r="AJ56" s="5">
        <v>1</v>
      </c>
      <c r="AK56" s="5">
        <v>0</v>
      </c>
      <c r="AL56" s="5">
        <v>0</v>
      </c>
      <c r="AM56" s="10">
        <f t="shared" si="12"/>
        <v>11330.238079999999</v>
      </c>
      <c r="AN56" s="10">
        <f t="shared" si="12"/>
        <v>0</v>
      </c>
      <c r="AO56" s="10">
        <f t="shared" si="12"/>
        <v>0</v>
      </c>
      <c r="AP56" s="37">
        <f t="shared" si="13"/>
        <v>11330.238079999999</v>
      </c>
    </row>
    <row r="57" spans="1:42" ht="18" customHeight="1" x14ac:dyDescent="0.25">
      <c r="A57" s="2" t="s">
        <v>9</v>
      </c>
      <c r="B57" s="2" t="s">
        <v>10</v>
      </c>
      <c r="C57" s="2" t="s">
        <v>90</v>
      </c>
      <c r="D57" s="2" t="s">
        <v>30</v>
      </c>
      <c r="E57" s="2" t="s">
        <v>91</v>
      </c>
      <c r="F57" s="2" t="s">
        <v>83</v>
      </c>
      <c r="G57" s="2" t="s">
        <v>92</v>
      </c>
      <c r="H57" s="2" t="s">
        <v>13</v>
      </c>
      <c r="I57" s="2" t="s">
        <v>14</v>
      </c>
      <c r="J57" s="7">
        <f>+FY16Calculations!J57*'Tuition Calculations'!BH57*(1+'Select Headcount Changes'!V62)</f>
        <v>2015035</v>
      </c>
      <c r="K57" s="7">
        <f>+FY16Calculations!K57*'Tuition Calculations'!BN57*(1+'Select Headcount Changes'!V62)</f>
        <v>2015035</v>
      </c>
      <c r="L57" s="7">
        <f t="shared" si="3"/>
        <v>80601.400000000009</v>
      </c>
      <c r="M57" s="7">
        <f>+FY16Calculations!M57*'Tuition Calculations'!BH57*(1+'Select Headcount Changes'!V62)</f>
        <v>0</v>
      </c>
      <c r="N57" s="7">
        <f>+FY16Calculations!N57*'Tuition Calculations'!BN57*(1+'Select Headcount Changes'!V62)</f>
        <v>0</v>
      </c>
      <c r="O57" s="7">
        <f>+FY16Calculations!O57*'Tuition Calculations'!BT57*(1+'Select Headcount Changes'!V62)</f>
        <v>0</v>
      </c>
      <c r="P57" s="7">
        <f t="shared" si="4"/>
        <v>0</v>
      </c>
      <c r="Q57" s="7">
        <f t="shared" si="5"/>
        <v>96721.680000000008</v>
      </c>
      <c r="R57" s="7">
        <f t="shared" si="6"/>
        <v>1837711.9200000002</v>
      </c>
      <c r="T57" s="5">
        <v>1</v>
      </c>
      <c r="U57" s="5">
        <v>0</v>
      </c>
      <c r="V57" s="5">
        <v>0</v>
      </c>
      <c r="W57" s="5">
        <f t="shared" ref="W57:Y58" si="14">+$R57*T57</f>
        <v>1837711.9200000002</v>
      </c>
      <c r="X57" s="5">
        <f t="shared" si="14"/>
        <v>0</v>
      </c>
      <c r="Y57" s="5">
        <f t="shared" si="14"/>
        <v>0</v>
      </c>
      <c r="Z57" s="7">
        <f>+FY16Calculations!Z57*'Tuition Calculations'!BZ57*(1+'Select Headcount Changes'!V62)</f>
        <v>106040</v>
      </c>
      <c r="AA57" s="7">
        <f>+FY16Calculations!AA57*'Tuition Calculations'!CF57*(1+'Select Headcount Changes'!V62)</f>
        <v>106040</v>
      </c>
      <c r="AB57" s="7">
        <f t="shared" si="8"/>
        <v>4241.6000000000004</v>
      </c>
      <c r="AC57" s="7">
        <f>+FY16Calculations!AC57*'Tuition Calculations'!BZ57*(1+'Select Headcount Changes'!V62)</f>
        <v>169.66400000000002</v>
      </c>
      <c r="AD57" s="7">
        <f>+FY16Calculations!AD57*'Tuition Calculations'!CF57*(1+'Select Headcount Changes'!V62)</f>
        <v>0</v>
      </c>
      <c r="AE57" s="7">
        <f>+FY16Calculations!AE57*'Tuition Calculations'!CL57*(1+'Select Headcount Changes'!V62)</f>
        <v>0</v>
      </c>
      <c r="AF57" s="7">
        <f t="shared" si="9"/>
        <v>169.66400000000002</v>
      </c>
      <c r="AG57" s="7">
        <f t="shared" si="10"/>
        <v>5081.4367999999995</v>
      </c>
      <c r="AH57" s="7">
        <f t="shared" si="11"/>
        <v>96547.299199999994</v>
      </c>
      <c r="AJ57" s="5">
        <v>1</v>
      </c>
      <c r="AK57" s="5">
        <v>0</v>
      </c>
      <c r="AL57" s="5">
        <v>0</v>
      </c>
      <c r="AM57" s="10">
        <f t="shared" ref="AM57:AO58" si="15">+$AH57*AJ57</f>
        <v>96547.299199999994</v>
      </c>
      <c r="AN57" s="10">
        <f t="shared" si="15"/>
        <v>0</v>
      </c>
      <c r="AO57" s="10">
        <f t="shared" si="15"/>
        <v>0</v>
      </c>
      <c r="AP57" s="37">
        <f t="shared" si="13"/>
        <v>96547.299199999994</v>
      </c>
    </row>
    <row r="58" spans="1:42" ht="18" customHeight="1" x14ac:dyDescent="0.25">
      <c r="A58" s="2" t="s">
        <v>9</v>
      </c>
      <c r="B58" s="2" t="s">
        <v>10</v>
      </c>
      <c r="C58" s="2" t="s">
        <v>90</v>
      </c>
      <c r="D58" s="2" t="s">
        <v>30</v>
      </c>
      <c r="E58" s="2" t="s">
        <v>91</v>
      </c>
      <c r="F58" s="2" t="s">
        <v>83</v>
      </c>
      <c r="G58" s="2" t="s">
        <v>92</v>
      </c>
      <c r="H58" s="2" t="s">
        <v>15</v>
      </c>
      <c r="I58" s="2" t="s">
        <v>16</v>
      </c>
      <c r="J58" s="7">
        <f>+FY16Calculations!J58*'Tuition Calculations'!BH58*(1+'Select Headcount Changes'!V63)</f>
        <v>403774</v>
      </c>
      <c r="K58" s="7">
        <f>+FY16Calculations!K58*'Tuition Calculations'!BN58*(1+'Select Headcount Changes'!V63)</f>
        <v>256459</v>
      </c>
      <c r="L58" s="7">
        <f t="shared" si="3"/>
        <v>10258.36</v>
      </c>
      <c r="M58" s="7">
        <f>+FY16Calculations!M58*'Tuition Calculations'!BH58*(1+'Select Headcount Changes'!V63)</f>
        <v>0</v>
      </c>
      <c r="N58" s="7">
        <f>+FY16Calculations!N58*'Tuition Calculations'!BN58*(1+'Select Headcount Changes'!V63)</f>
        <v>0</v>
      </c>
      <c r="O58" s="7">
        <f>+FY16Calculations!O58*'Tuition Calculations'!BT58*(1+'Select Headcount Changes'!V63)</f>
        <v>63135</v>
      </c>
      <c r="P58" s="7">
        <f t="shared" si="4"/>
        <v>63135</v>
      </c>
      <c r="Q58" s="7">
        <f t="shared" si="5"/>
        <v>16519.032000000003</v>
      </c>
      <c r="R58" s="7">
        <f t="shared" si="6"/>
        <v>313861.60800000001</v>
      </c>
      <c r="T58" s="5">
        <v>1</v>
      </c>
      <c r="U58" s="5">
        <v>0</v>
      </c>
      <c r="V58" s="5">
        <v>0</v>
      </c>
      <c r="W58" s="5">
        <f t="shared" si="14"/>
        <v>313861.60800000001</v>
      </c>
      <c r="X58" s="5">
        <f t="shared" si="14"/>
        <v>0</v>
      </c>
      <c r="Y58" s="5">
        <f t="shared" si="14"/>
        <v>0</v>
      </c>
      <c r="Z58" s="7">
        <f>+FY16Calculations!Z58*'Tuition Calculations'!BZ58*(1+'Select Headcount Changes'!V63)</f>
        <v>12488</v>
      </c>
      <c r="AA58" s="7">
        <f>+FY16Calculations!AA58*'Tuition Calculations'!CF58*(1+'Select Headcount Changes'!V63)</f>
        <v>13496</v>
      </c>
      <c r="AB58" s="7">
        <f t="shared" si="8"/>
        <v>539.84</v>
      </c>
      <c r="AC58" s="7">
        <f>+FY16Calculations!AC58*'Tuition Calculations'!BZ58*(1+'Select Headcount Changes'!V63)</f>
        <v>21.593600000000002</v>
      </c>
      <c r="AD58" s="7">
        <f>+FY16Calculations!AD58*'Tuition Calculations'!CF58*(1+'Select Headcount Changes'!V63)</f>
        <v>0</v>
      </c>
      <c r="AE58" s="7">
        <f>+FY16Calculations!AE58*'Tuition Calculations'!CL58*(1+'Select Headcount Changes'!V63)</f>
        <v>0</v>
      </c>
      <c r="AF58" s="7">
        <f t="shared" si="9"/>
        <v>21.593600000000002</v>
      </c>
      <c r="AG58" s="7">
        <f t="shared" si="10"/>
        <v>596.32831999999996</v>
      </c>
      <c r="AH58" s="7">
        <f t="shared" si="11"/>
        <v>11330.238079999999</v>
      </c>
      <c r="AJ58" s="5">
        <v>1</v>
      </c>
      <c r="AK58" s="5">
        <v>0</v>
      </c>
      <c r="AL58" s="5">
        <v>0</v>
      </c>
      <c r="AM58" s="10">
        <f t="shared" si="15"/>
        <v>11330.238079999999</v>
      </c>
      <c r="AN58" s="10">
        <f t="shared" si="15"/>
        <v>0</v>
      </c>
      <c r="AO58" s="10">
        <f t="shared" si="15"/>
        <v>0</v>
      </c>
      <c r="AP58" s="37">
        <f t="shared" si="13"/>
        <v>11330.238079999999</v>
      </c>
    </row>
    <row r="59" spans="1:42" ht="18" customHeight="1" x14ac:dyDescent="0.25">
      <c r="A59" s="2" t="s">
        <v>9</v>
      </c>
      <c r="B59" s="2" t="s">
        <v>10</v>
      </c>
      <c r="C59" s="2" t="s">
        <v>90</v>
      </c>
      <c r="D59" s="2" t="s">
        <v>30</v>
      </c>
      <c r="E59" s="2" t="s">
        <v>91</v>
      </c>
      <c r="F59" s="2" t="s">
        <v>94</v>
      </c>
      <c r="G59" s="2" t="s">
        <v>95</v>
      </c>
      <c r="H59" s="2" t="s">
        <v>13</v>
      </c>
      <c r="I59" s="2" t="s">
        <v>14</v>
      </c>
      <c r="J59" s="7">
        <f>+FY16Calculations!J59*'Tuition Calculations'!BH59*(1+'Select Headcount Changes'!V64)</f>
        <v>2163283.98</v>
      </c>
      <c r="K59" s="7">
        <f>+FY16Calculations!K59*'Tuition Calculations'!BN59*(1+'Select Headcount Changes'!V64)</f>
        <v>2163283.98</v>
      </c>
      <c r="L59" s="7">
        <f t="shared" si="3"/>
        <v>86531.359200000006</v>
      </c>
      <c r="M59" s="7">
        <f>+FY16Calculations!M59*'Tuition Calculations'!BH59*(1+'Select Headcount Changes'!V64)</f>
        <v>0</v>
      </c>
      <c r="N59" s="7">
        <f>+FY16Calculations!N59*'Tuition Calculations'!BN59*(1+'Select Headcount Changes'!V64)</f>
        <v>18465.1877102082</v>
      </c>
      <c r="O59" s="7">
        <f>+FY16Calculations!O59*'Tuition Calculations'!BT59*(1+'Select Headcount Changes'!V64)</f>
        <v>0</v>
      </c>
      <c r="P59" s="7">
        <f t="shared" si="4"/>
        <v>18465.1877102082</v>
      </c>
      <c r="Q59" s="7">
        <f t="shared" si="5"/>
        <v>102914.3716544896</v>
      </c>
      <c r="R59" s="7">
        <f t="shared" si="6"/>
        <v>1955373.0614353023</v>
      </c>
      <c r="T59" s="5">
        <v>1</v>
      </c>
      <c r="U59" s="5">
        <v>0</v>
      </c>
      <c r="V59" s="5">
        <v>0</v>
      </c>
      <c r="W59" s="5">
        <f t="shared" si="7"/>
        <v>1955373.0614353023</v>
      </c>
      <c r="X59" s="5">
        <f t="shared" si="7"/>
        <v>0</v>
      </c>
      <c r="Y59" s="5">
        <f t="shared" si="7"/>
        <v>0</v>
      </c>
      <c r="Z59" s="7">
        <f>+FY16Calculations!Z59*'Tuition Calculations'!BZ59*(1+'Select Headcount Changes'!V64)</f>
        <v>113850.88</v>
      </c>
      <c r="AA59" s="7">
        <f>+FY16Calculations!AA59*'Tuition Calculations'!CF59*(1+'Select Headcount Changes'!V64)</f>
        <v>113850.88</v>
      </c>
      <c r="AB59" s="7">
        <f t="shared" si="8"/>
        <v>4554.0352000000003</v>
      </c>
      <c r="AC59" s="7">
        <f>+FY16Calculations!AC59*'Tuition Calculations'!BZ59*(1+'Select Headcount Changes'!V64)</f>
        <v>182.16140800000002</v>
      </c>
      <c r="AD59" s="7">
        <f>+FY16Calculations!AD59*'Tuition Calculations'!CF59*(1+'Select Headcount Changes'!V64)</f>
        <v>971.79892737023897</v>
      </c>
      <c r="AE59" s="7">
        <f>+FY16Calculations!AE59*'Tuition Calculations'!CL59*(1+'Select Headcount Changes'!V64)</f>
        <v>0</v>
      </c>
      <c r="AF59" s="7">
        <f t="shared" si="9"/>
        <v>1153.9603353702389</v>
      </c>
      <c r="AG59" s="7">
        <f t="shared" si="10"/>
        <v>5407.1442232314885</v>
      </c>
      <c r="AH59" s="7">
        <f t="shared" si="11"/>
        <v>102735.74024139828</v>
      </c>
      <c r="AJ59" s="5">
        <v>1</v>
      </c>
      <c r="AK59" s="5">
        <v>0</v>
      </c>
      <c r="AL59" s="5">
        <v>0</v>
      </c>
      <c r="AM59" s="10">
        <f t="shared" si="12"/>
        <v>102735.74024139828</v>
      </c>
      <c r="AN59" s="10">
        <f t="shared" si="12"/>
        <v>0</v>
      </c>
      <c r="AO59" s="10">
        <f t="shared" si="12"/>
        <v>0</v>
      </c>
      <c r="AP59" s="37">
        <f t="shared" si="13"/>
        <v>102735.74024139828</v>
      </c>
    </row>
    <row r="60" spans="1:42" ht="18" customHeight="1" x14ac:dyDescent="0.25">
      <c r="A60" s="2" t="s">
        <v>9</v>
      </c>
      <c r="B60" s="2" t="s">
        <v>10</v>
      </c>
      <c r="C60" s="2" t="s">
        <v>90</v>
      </c>
      <c r="D60" s="2" t="s">
        <v>30</v>
      </c>
      <c r="E60" s="2" t="s">
        <v>91</v>
      </c>
      <c r="F60" s="2" t="s">
        <v>94</v>
      </c>
      <c r="G60" s="2" t="s">
        <v>95</v>
      </c>
      <c r="H60" s="2" t="s">
        <v>15</v>
      </c>
      <c r="I60" s="2" t="s">
        <v>16</v>
      </c>
      <c r="J60" s="7">
        <f>+FY16Calculations!J60*'Tuition Calculations'!BH60*(1+'Select Headcount Changes'!V65)</f>
        <v>173046</v>
      </c>
      <c r="K60" s="7">
        <f>+FY16Calculations!K60*'Tuition Calculations'!BN60*(1+'Select Headcount Changes'!V65)</f>
        <v>109902</v>
      </c>
      <c r="L60" s="7">
        <f t="shared" si="3"/>
        <v>4396.08</v>
      </c>
      <c r="M60" s="7">
        <f>+FY16Calculations!M60*'Tuition Calculations'!BH60*(1+'Select Headcount Changes'!V65)</f>
        <v>0</v>
      </c>
      <c r="N60" s="7">
        <f>+FY16Calculations!N60*'Tuition Calculations'!BN60*(1+'Select Headcount Changes'!V65)</f>
        <v>0</v>
      </c>
      <c r="O60" s="7">
        <f>+FY16Calculations!O60*'Tuition Calculations'!BT60*(1+'Select Headcount Changes'!V65)</f>
        <v>63144</v>
      </c>
      <c r="P60" s="7">
        <f t="shared" si="4"/>
        <v>63144</v>
      </c>
      <c r="Q60" s="7">
        <f t="shared" si="5"/>
        <v>5275.2960000000012</v>
      </c>
      <c r="R60" s="7">
        <f t="shared" si="6"/>
        <v>100230.62400000001</v>
      </c>
      <c r="T60" s="5">
        <v>1</v>
      </c>
      <c r="U60" s="5">
        <v>0</v>
      </c>
      <c r="V60" s="5">
        <v>0</v>
      </c>
      <c r="W60" s="5">
        <f t="shared" si="7"/>
        <v>100230.62400000001</v>
      </c>
      <c r="X60" s="5">
        <f t="shared" si="7"/>
        <v>0</v>
      </c>
      <c r="Y60" s="5">
        <f t="shared" si="7"/>
        <v>0</v>
      </c>
      <c r="Z60" s="7">
        <f>+FY16Calculations!Z60*'Tuition Calculations'!BZ60*(1+'Select Headcount Changes'!V65)</f>
        <v>5352</v>
      </c>
      <c r="AA60" s="7">
        <f>+FY16Calculations!AA60*'Tuition Calculations'!CF60*(1+'Select Headcount Changes'!V65)</f>
        <v>5784</v>
      </c>
      <c r="AB60" s="7">
        <f t="shared" si="8"/>
        <v>231.36</v>
      </c>
      <c r="AC60" s="7">
        <f>+FY16Calculations!AC60*'Tuition Calculations'!BZ60*(1+'Select Headcount Changes'!V65)</f>
        <v>9.2544000000000004</v>
      </c>
      <c r="AD60" s="7">
        <f>+FY16Calculations!AD60*'Tuition Calculations'!CF60*(1+'Select Headcount Changes'!V65)</f>
        <v>0</v>
      </c>
      <c r="AE60" s="7">
        <f>+FY16Calculations!AE60*'Tuition Calculations'!CL60*(1+'Select Headcount Changes'!V65)</f>
        <v>0</v>
      </c>
      <c r="AF60" s="7">
        <f t="shared" si="9"/>
        <v>9.2544000000000004</v>
      </c>
      <c r="AG60" s="7">
        <f t="shared" si="10"/>
        <v>255.56928000000005</v>
      </c>
      <c r="AH60" s="7">
        <f t="shared" si="11"/>
        <v>4855.8163200000008</v>
      </c>
      <c r="AJ60" s="5">
        <v>1</v>
      </c>
      <c r="AK60" s="5">
        <v>0</v>
      </c>
      <c r="AL60" s="5">
        <v>0</v>
      </c>
      <c r="AM60" s="10">
        <f t="shared" si="12"/>
        <v>4855.8163200000008</v>
      </c>
      <c r="AN60" s="10">
        <f t="shared" si="12"/>
        <v>0</v>
      </c>
      <c r="AO60" s="10">
        <f t="shared" si="12"/>
        <v>0</v>
      </c>
      <c r="AP60" s="37">
        <f t="shared" si="13"/>
        <v>4855.8163200000008</v>
      </c>
    </row>
    <row r="61" spans="1:42" ht="18" customHeight="1" x14ac:dyDescent="0.25">
      <c r="A61" s="2" t="s">
        <v>9</v>
      </c>
      <c r="B61" s="2" t="s">
        <v>10</v>
      </c>
      <c r="C61" s="2" t="s">
        <v>90</v>
      </c>
      <c r="D61" s="2" t="s">
        <v>30</v>
      </c>
      <c r="E61" s="2" t="s">
        <v>91</v>
      </c>
      <c r="F61" s="2" t="s">
        <v>96</v>
      </c>
      <c r="G61" s="2" t="s">
        <v>97</v>
      </c>
      <c r="H61" s="2" t="s">
        <v>13</v>
      </c>
      <c r="I61" s="2" t="s">
        <v>14</v>
      </c>
      <c r="J61" s="7">
        <f>+FY16Calculations!J61*'Tuition Calculations'!BH61*(1+'Select Headcount Changes'!V66)</f>
        <v>1841683.18</v>
      </c>
      <c r="K61" s="7">
        <f>+FY16Calculations!K61*'Tuition Calculations'!BN61*(1+'Select Headcount Changes'!V66)</f>
        <v>1841683.18</v>
      </c>
      <c r="L61" s="7">
        <f t="shared" si="3"/>
        <v>73667.3272</v>
      </c>
      <c r="M61" s="7">
        <f>+FY16Calculations!M61*'Tuition Calculations'!BH61*(1+'Select Headcount Changes'!V66)</f>
        <v>0</v>
      </c>
      <c r="N61" s="7">
        <f>+FY16Calculations!N61*'Tuition Calculations'!BN61*(1+'Select Headcount Changes'!V66)</f>
        <v>0</v>
      </c>
      <c r="O61" s="7">
        <f>+FY16Calculations!O61*'Tuition Calculations'!BT61*(1+'Select Headcount Changes'!V66)</f>
        <v>0</v>
      </c>
      <c r="P61" s="7">
        <f t="shared" si="4"/>
        <v>0</v>
      </c>
      <c r="Q61" s="7">
        <f t="shared" si="5"/>
        <v>88400.79264</v>
      </c>
      <c r="R61" s="7">
        <f t="shared" si="6"/>
        <v>1679615.0601599999</v>
      </c>
      <c r="T61" s="5">
        <v>1</v>
      </c>
      <c r="U61" s="5">
        <v>0</v>
      </c>
      <c r="V61" s="5">
        <v>0</v>
      </c>
      <c r="W61" s="5">
        <f t="shared" si="7"/>
        <v>1679615.0601599999</v>
      </c>
      <c r="X61" s="5">
        <f t="shared" si="7"/>
        <v>0</v>
      </c>
      <c r="Y61" s="5">
        <f t="shared" si="7"/>
        <v>0</v>
      </c>
      <c r="Z61" s="7">
        <f>+FY16Calculations!Z61*'Tuition Calculations'!BZ61*(1+'Select Headcount Changes'!V66)</f>
        <v>96913.469999999899</v>
      </c>
      <c r="AA61" s="7">
        <f>+FY16Calculations!AA61*'Tuition Calculations'!CF61*(1+'Select Headcount Changes'!V66)</f>
        <v>96913.469999999899</v>
      </c>
      <c r="AB61" s="7">
        <f t="shared" si="8"/>
        <v>3876.5387999999962</v>
      </c>
      <c r="AC61" s="7">
        <f>+FY16Calculations!AC61*'Tuition Calculations'!BZ61*(1+'Select Headcount Changes'!V66)</f>
        <v>155.06155199999986</v>
      </c>
      <c r="AD61" s="7">
        <f>+FY16Calculations!AD61*'Tuition Calculations'!CF61*(1+'Select Headcount Changes'!V66)</f>
        <v>0</v>
      </c>
      <c r="AE61" s="7">
        <f>+FY16Calculations!AE61*'Tuition Calculations'!CL61*(1+'Select Headcount Changes'!V66)</f>
        <v>0</v>
      </c>
      <c r="AF61" s="7">
        <f t="shared" si="9"/>
        <v>155.06155199999986</v>
      </c>
      <c r="AG61" s="7">
        <f t="shared" si="10"/>
        <v>4644.0934823999951</v>
      </c>
      <c r="AH61" s="7">
        <f t="shared" si="11"/>
        <v>88237.776165599906</v>
      </c>
      <c r="AJ61" s="5">
        <v>1</v>
      </c>
      <c r="AK61" s="5">
        <v>0</v>
      </c>
      <c r="AL61" s="5">
        <v>0</v>
      </c>
      <c r="AM61" s="10">
        <f t="shared" si="12"/>
        <v>88237.776165599906</v>
      </c>
      <c r="AN61" s="10">
        <f t="shared" si="12"/>
        <v>0</v>
      </c>
      <c r="AO61" s="10">
        <f t="shared" si="12"/>
        <v>0</v>
      </c>
      <c r="AP61" s="37">
        <f t="shared" si="13"/>
        <v>88237.776165599906</v>
      </c>
    </row>
    <row r="62" spans="1:42" ht="18" customHeight="1" x14ac:dyDescent="0.25">
      <c r="A62" s="2" t="s">
        <v>9</v>
      </c>
      <c r="B62" s="2" t="s">
        <v>10</v>
      </c>
      <c r="C62" s="2" t="s">
        <v>90</v>
      </c>
      <c r="D62" s="2" t="s">
        <v>30</v>
      </c>
      <c r="E62" s="2" t="s">
        <v>91</v>
      </c>
      <c r="F62" s="2" t="s">
        <v>96</v>
      </c>
      <c r="G62" s="2" t="s">
        <v>97</v>
      </c>
      <c r="H62" s="2" t="s">
        <v>15</v>
      </c>
      <c r="I62" s="2" t="s">
        <v>16</v>
      </c>
      <c r="J62" s="7">
        <f>+FY16Calculations!J62*'Tuition Calculations'!BH62*(1+'Select Headcount Changes'!V67)</f>
        <v>393419.43</v>
      </c>
      <c r="K62" s="7">
        <f>+FY16Calculations!K62*'Tuition Calculations'!BN62*(1+'Select Headcount Changes'!V67)</f>
        <v>230970.34</v>
      </c>
      <c r="L62" s="7">
        <f t="shared" si="3"/>
        <v>9238.8135999999995</v>
      </c>
      <c r="M62" s="7">
        <f>+FY16Calculations!M62*'Tuition Calculations'!BH62*(1+'Select Headcount Changes'!V67)</f>
        <v>0</v>
      </c>
      <c r="N62" s="7">
        <f>+FY16Calculations!N62*'Tuition Calculations'!BN62*(1+'Select Headcount Changes'!V67)</f>
        <v>0</v>
      </c>
      <c r="O62" s="7">
        <f>+FY16Calculations!O62*'Tuition Calculations'!BT62*(1+'Select Headcount Changes'!V67)</f>
        <v>161838.397692308</v>
      </c>
      <c r="P62" s="7">
        <f t="shared" si="4"/>
        <v>161838.397692308</v>
      </c>
      <c r="Q62" s="7">
        <f t="shared" si="5"/>
        <v>11117.1109353846</v>
      </c>
      <c r="R62" s="7">
        <f t="shared" si="6"/>
        <v>211225.10777230738</v>
      </c>
      <c r="T62" s="5">
        <v>1</v>
      </c>
      <c r="U62" s="5">
        <v>0</v>
      </c>
      <c r="V62" s="5">
        <v>0</v>
      </c>
      <c r="W62" s="5">
        <f t="shared" si="7"/>
        <v>211225.10777230738</v>
      </c>
      <c r="X62" s="5">
        <f t="shared" si="7"/>
        <v>0</v>
      </c>
      <c r="Y62" s="5">
        <f t="shared" si="7"/>
        <v>0</v>
      </c>
      <c r="Z62" s="7">
        <f>+FY16Calculations!Z62*'Tuition Calculations'!BZ62*(1+'Select Headcount Changes'!V67)</f>
        <v>12168.1</v>
      </c>
      <c r="AA62" s="7">
        <f>+FY16Calculations!AA62*'Tuition Calculations'!CF62*(1+'Select Headcount Changes'!V67)</f>
        <v>12154.17</v>
      </c>
      <c r="AB62" s="7">
        <f t="shared" si="8"/>
        <v>486.16680000000002</v>
      </c>
      <c r="AC62" s="7">
        <f>+FY16Calculations!AC62*'Tuition Calculations'!BZ62*(1+'Select Headcount Changes'!V67)</f>
        <v>19.446672000000003</v>
      </c>
      <c r="AD62" s="7">
        <f>+FY16Calculations!AD62*'Tuition Calculations'!CF62*(1+'Select Headcount Changes'!V67)</f>
        <v>0</v>
      </c>
      <c r="AE62" s="7">
        <f>+FY16Calculations!AE62*'Tuition Calculations'!CL62*(1+'Select Headcount Changes'!V67)</f>
        <v>13.930000000000099</v>
      </c>
      <c r="AF62" s="7">
        <f t="shared" si="9"/>
        <v>33.376672000000099</v>
      </c>
      <c r="AG62" s="7">
        <f t="shared" si="10"/>
        <v>582.42782639999996</v>
      </c>
      <c r="AH62" s="7">
        <f t="shared" si="11"/>
        <v>11066.128701599999</v>
      </c>
      <c r="AJ62" s="5">
        <v>1</v>
      </c>
      <c r="AK62" s="5">
        <v>0</v>
      </c>
      <c r="AL62" s="5">
        <v>0</v>
      </c>
      <c r="AM62" s="10">
        <f t="shared" si="12"/>
        <v>11066.128701599999</v>
      </c>
      <c r="AN62" s="10">
        <f t="shared" si="12"/>
        <v>0</v>
      </c>
      <c r="AO62" s="10">
        <f t="shared" si="12"/>
        <v>0</v>
      </c>
      <c r="AP62" s="37">
        <f t="shared" si="13"/>
        <v>11066.128701599999</v>
      </c>
    </row>
    <row r="63" spans="1:42" ht="18" customHeight="1" x14ac:dyDescent="0.25">
      <c r="A63" s="2" t="s">
        <v>9</v>
      </c>
      <c r="B63" s="2" t="s">
        <v>10</v>
      </c>
      <c r="C63" s="2" t="s">
        <v>98</v>
      </c>
      <c r="D63" s="2" t="s">
        <v>34</v>
      </c>
      <c r="E63" s="2" t="s">
        <v>99</v>
      </c>
      <c r="F63" s="2" t="s">
        <v>65</v>
      </c>
      <c r="G63" s="2" t="s">
        <v>100</v>
      </c>
      <c r="H63" s="2" t="s">
        <v>13</v>
      </c>
      <c r="I63" s="2" t="s">
        <v>14</v>
      </c>
      <c r="J63" s="7">
        <f>+FY16Calculations!J63*'Tuition Calculations'!BH63*(1+'Select Headcount Changes'!V68)</f>
        <v>110024</v>
      </c>
      <c r="K63" s="7">
        <f>+FY16Calculations!K63*'Tuition Calculations'!BN63*(1+'Select Headcount Changes'!V68)</f>
        <v>110024</v>
      </c>
      <c r="L63" s="7">
        <f t="shared" si="3"/>
        <v>4400.96</v>
      </c>
      <c r="M63" s="7">
        <f>+FY16Calculations!M63*'Tuition Calculations'!BH63*(1+'Select Headcount Changes'!V68)</f>
        <v>0</v>
      </c>
      <c r="N63" s="7">
        <f>+FY16Calculations!N63*'Tuition Calculations'!BN63*(1+'Select Headcount Changes'!V68)</f>
        <v>0</v>
      </c>
      <c r="O63" s="7">
        <f>+FY16Calculations!O63*'Tuition Calculations'!BT63*(1+'Select Headcount Changes'!V68)</f>
        <v>0</v>
      </c>
      <c r="P63" s="7">
        <f t="shared" si="4"/>
        <v>0</v>
      </c>
      <c r="Q63" s="7">
        <f t="shared" si="5"/>
        <v>5281.152</v>
      </c>
      <c r="R63" s="7">
        <f t="shared" si="6"/>
        <v>100341.88799999999</v>
      </c>
      <c r="T63" s="5">
        <v>1</v>
      </c>
      <c r="U63" s="5">
        <v>0</v>
      </c>
      <c r="V63" s="5">
        <v>0</v>
      </c>
      <c r="W63" s="5">
        <f t="shared" si="7"/>
        <v>100341.88799999999</v>
      </c>
      <c r="X63" s="5">
        <f t="shared" si="7"/>
        <v>0</v>
      </c>
      <c r="Y63" s="5">
        <f t="shared" si="7"/>
        <v>0</v>
      </c>
      <c r="Z63" s="7">
        <f>+FY16Calculations!Z63*'Tuition Calculations'!BZ63*(1+'Select Headcount Changes'!V68)</f>
        <v>3400</v>
      </c>
      <c r="AA63" s="7">
        <f>+FY16Calculations!AA63*'Tuition Calculations'!CF63*(1+'Select Headcount Changes'!V68)</f>
        <v>3400</v>
      </c>
      <c r="AB63" s="7">
        <f t="shared" si="8"/>
        <v>136</v>
      </c>
      <c r="AC63" s="7">
        <f>+FY16Calculations!AC63*'Tuition Calculations'!BZ63*(1+'Select Headcount Changes'!V68)</f>
        <v>5.44</v>
      </c>
      <c r="AD63" s="7">
        <f>+FY16Calculations!AD63*'Tuition Calculations'!CF63*(1+'Select Headcount Changes'!V68)</f>
        <v>0</v>
      </c>
      <c r="AE63" s="7">
        <f>+FY16Calculations!AE63*'Tuition Calculations'!CL63*(1+'Select Headcount Changes'!V68)</f>
        <v>0</v>
      </c>
      <c r="AF63" s="7">
        <f t="shared" si="9"/>
        <v>5.44</v>
      </c>
      <c r="AG63" s="7">
        <f t="shared" si="10"/>
        <v>162.928</v>
      </c>
      <c r="AH63" s="7">
        <f t="shared" si="11"/>
        <v>3095.6320000000001</v>
      </c>
      <c r="AJ63" s="5">
        <v>1</v>
      </c>
      <c r="AK63" s="5">
        <v>0</v>
      </c>
      <c r="AL63" s="5">
        <v>0</v>
      </c>
      <c r="AM63" s="10">
        <f t="shared" si="12"/>
        <v>3095.6320000000001</v>
      </c>
      <c r="AN63" s="10">
        <f t="shared" si="12"/>
        <v>0</v>
      </c>
      <c r="AO63" s="10">
        <f t="shared" si="12"/>
        <v>0</v>
      </c>
      <c r="AP63" s="37">
        <f t="shared" si="13"/>
        <v>3095.6320000000001</v>
      </c>
    </row>
    <row r="64" spans="1:42" ht="18" customHeight="1" x14ac:dyDescent="0.25">
      <c r="A64" s="2" t="s">
        <v>9</v>
      </c>
      <c r="B64" s="2" t="s">
        <v>10</v>
      </c>
      <c r="C64" s="2" t="s">
        <v>98</v>
      </c>
      <c r="D64" s="2" t="s">
        <v>34</v>
      </c>
      <c r="E64" s="2" t="s">
        <v>99</v>
      </c>
      <c r="F64" s="2" t="s">
        <v>65</v>
      </c>
      <c r="G64" s="2" t="s">
        <v>100</v>
      </c>
      <c r="H64" s="2" t="s">
        <v>15</v>
      </c>
      <c r="I64" s="2" t="s">
        <v>16</v>
      </c>
      <c r="J64" s="7">
        <f>+FY16Calculations!J64*'Tuition Calculations'!BH64*(1+'Select Headcount Changes'!V69)</f>
        <v>402680.66</v>
      </c>
      <c r="K64" s="7">
        <f>+FY16Calculations!K64*'Tuition Calculations'!BN64*(1+'Select Headcount Changes'!V69)</f>
        <v>209593.03</v>
      </c>
      <c r="L64" s="7">
        <f t="shared" si="3"/>
        <v>8383.7212</v>
      </c>
      <c r="M64" s="7">
        <f>+FY16Calculations!M64*'Tuition Calculations'!BH64*(1+'Select Headcount Changes'!V69)</f>
        <v>0</v>
      </c>
      <c r="N64" s="7">
        <f>+FY16Calculations!N64*'Tuition Calculations'!BN64*(1+'Select Headcount Changes'!V69)</f>
        <v>9169</v>
      </c>
      <c r="O64" s="7">
        <f>+FY16Calculations!O64*'Tuition Calculations'!BT64*(1+'Select Headcount Changes'!V69)</f>
        <v>50680</v>
      </c>
      <c r="P64" s="7">
        <f t="shared" si="4"/>
        <v>59849</v>
      </c>
      <c r="Q64" s="7">
        <f t="shared" si="5"/>
        <v>16722.396940000002</v>
      </c>
      <c r="R64" s="7">
        <f t="shared" si="6"/>
        <v>317725.54186</v>
      </c>
      <c r="T64" s="5">
        <v>1</v>
      </c>
      <c r="U64" s="5">
        <v>0</v>
      </c>
      <c r="V64" s="5">
        <v>0</v>
      </c>
      <c r="W64" s="5">
        <f t="shared" si="7"/>
        <v>317725.54186</v>
      </c>
      <c r="X64" s="5">
        <f t="shared" si="7"/>
        <v>0</v>
      </c>
      <c r="Y64" s="5">
        <f t="shared" si="7"/>
        <v>0</v>
      </c>
      <c r="Z64" s="7">
        <f>+FY16Calculations!Z64*'Tuition Calculations'!BZ64*(1+'Select Headcount Changes'!V69)</f>
        <v>14554.45</v>
      </c>
      <c r="AA64" s="7">
        <f>+FY16Calculations!AA64*'Tuition Calculations'!CF64*(1+'Select Headcount Changes'!V69)</f>
        <v>6457.9</v>
      </c>
      <c r="AB64" s="7">
        <f t="shared" si="8"/>
        <v>258.31599999999997</v>
      </c>
      <c r="AC64" s="7">
        <f>+FY16Calculations!AC64*'Tuition Calculations'!BZ64*(1+'Select Headcount Changes'!V69)</f>
        <v>10.33264</v>
      </c>
      <c r="AD64" s="7">
        <f>+FY16Calculations!AD64*'Tuition Calculations'!CF64*(1+'Select Headcount Changes'!V69)</f>
        <v>0</v>
      </c>
      <c r="AE64" s="7">
        <f>+FY16Calculations!AE64*'Tuition Calculations'!CL64*(1+'Select Headcount Changes'!V69)</f>
        <v>2132</v>
      </c>
      <c r="AF64" s="7">
        <f t="shared" si="9"/>
        <v>2142.3326400000001</v>
      </c>
      <c r="AG64" s="7">
        <f t="shared" si="10"/>
        <v>607.690068</v>
      </c>
      <c r="AH64" s="7">
        <f t="shared" si="11"/>
        <v>11546.111292</v>
      </c>
      <c r="AJ64" s="5">
        <v>1</v>
      </c>
      <c r="AK64" s="5">
        <v>0</v>
      </c>
      <c r="AL64" s="5">
        <v>0</v>
      </c>
      <c r="AM64" s="10">
        <f t="shared" si="12"/>
        <v>11546.111292</v>
      </c>
      <c r="AN64" s="10">
        <f t="shared" si="12"/>
        <v>0</v>
      </c>
      <c r="AO64" s="10">
        <f t="shared" si="12"/>
        <v>0</v>
      </c>
      <c r="AP64" s="37">
        <f t="shared" si="13"/>
        <v>11546.111292</v>
      </c>
    </row>
    <row r="65" spans="1:42" ht="18" customHeight="1" x14ac:dyDescent="0.25">
      <c r="A65" s="2" t="s">
        <v>9</v>
      </c>
      <c r="B65" s="2" t="s">
        <v>10</v>
      </c>
      <c r="C65" s="2" t="s">
        <v>98</v>
      </c>
      <c r="D65" s="2" t="s">
        <v>34</v>
      </c>
      <c r="E65" s="2" t="s">
        <v>99</v>
      </c>
      <c r="F65" s="2" t="s">
        <v>101</v>
      </c>
      <c r="G65" s="2" t="s">
        <v>102</v>
      </c>
      <c r="H65" s="2" t="s">
        <v>13</v>
      </c>
      <c r="I65" s="2" t="s">
        <v>14</v>
      </c>
      <c r="J65" s="7">
        <f>+FY16Calculations!J65*'Tuition Calculations'!BH65*(1+'Select Headcount Changes'!V70)</f>
        <v>137475</v>
      </c>
      <c r="K65" s="7">
        <f>+FY16Calculations!K65*'Tuition Calculations'!BN65*(1+'Select Headcount Changes'!V70)</f>
        <v>137475</v>
      </c>
      <c r="L65" s="7">
        <f t="shared" si="3"/>
        <v>5499</v>
      </c>
      <c r="M65" s="7">
        <f>+FY16Calculations!M65*'Tuition Calculations'!BH65*(1+'Select Headcount Changes'!V70)</f>
        <v>0</v>
      </c>
      <c r="N65" s="7">
        <f>+FY16Calculations!N65*'Tuition Calculations'!BN65*(1+'Select Headcount Changes'!V70)</f>
        <v>0</v>
      </c>
      <c r="O65" s="7">
        <f>+FY16Calculations!O65*'Tuition Calculations'!BT65*(1+'Select Headcount Changes'!V70)</f>
        <v>0</v>
      </c>
      <c r="P65" s="7">
        <f t="shared" si="4"/>
        <v>0</v>
      </c>
      <c r="Q65" s="7">
        <f t="shared" si="5"/>
        <v>6598.8</v>
      </c>
      <c r="R65" s="7">
        <f t="shared" si="6"/>
        <v>125377.2</v>
      </c>
      <c r="T65" s="5">
        <v>1</v>
      </c>
      <c r="U65" s="5">
        <v>0</v>
      </c>
      <c r="V65" s="5">
        <v>0</v>
      </c>
      <c r="W65" s="5">
        <f t="shared" si="7"/>
        <v>125377.2</v>
      </c>
      <c r="X65" s="5">
        <f t="shared" si="7"/>
        <v>0</v>
      </c>
      <c r="Y65" s="5">
        <f t="shared" si="7"/>
        <v>0</v>
      </c>
      <c r="Z65" s="7">
        <f>+FY16Calculations!Z65*'Tuition Calculations'!BZ65*(1+'Select Headcount Changes'!V70)</f>
        <v>4248</v>
      </c>
      <c r="AA65" s="7">
        <f>+FY16Calculations!AA65*'Tuition Calculations'!CF65*(1+'Select Headcount Changes'!V70)</f>
        <v>4248</v>
      </c>
      <c r="AB65" s="7">
        <f t="shared" si="8"/>
        <v>169.92000000000002</v>
      </c>
      <c r="AC65" s="7">
        <f>+FY16Calculations!AC65*'Tuition Calculations'!BZ65*(1+'Select Headcount Changes'!V70)</f>
        <v>6.7967999999999993</v>
      </c>
      <c r="AD65" s="7">
        <f>+FY16Calculations!AD65*'Tuition Calculations'!CF65*(1+'Select Headcount Changes'!V70)</f>
        <v>0</v>
      </c>
      <c r="AE65" s="7">
        <f>+FY16Calculations!AE65*'Tuition Calculations'!CL65*(1+'Select Headcount Changes'!V70)</f>
        <v>0</v>
      </c>
      <c r="AF65" s="7">
        <f t="shared" si="9"/>
        <v>6.7967999999999993</v>
      </c>
      <c r="AG65" s="7">
        <f t="shared" si="10"/>
        <v>203.56416000000002</v>
      </c>
      <c r="AH65" s="7">
        <f t="shared" si="11"/>
        <v>3867.7190399999999</v>
      </c>
      <c r="AJ65" s="5">
        <v>1</v>
      </c>
      <c r="AK65" s="5">
        <v>0</v>
      </c>
      <c r="AL65" s="5">
        <v>0</v>
      </c>
      <c r="AM65" s="10">
        <f t="shared" si="12"/>
        <v>3867.7190399999999</v>
      </c>
      <c r="AN65" s="10">
        <f t="shared" si="12"/>
        <v>0</v>
      </c>
      <c r="AO65" s="10">
        <f t="shared" si="12"/>
        <v>0</v>
      </c>
      <c r="AP65" s="37">
        <f t="shared" si="13"/>
        <v>3867.7190399999999</v>
      </c>
    </row>
    <row r="66" spans="1:42" ht="18" customHeight="1" x14ac:dyDescent="0.25">
      <c r="A66" s="2" t="s">
        <v>9</v>
      </c>
      <c r="B66" s="2" t="s">
        <v>10</v>
      </c>
      <c r="C66" s="2" t="s">
        <v>98</v>
      </c>
      <c r="D66" s="2" t="s">
        <v>34</v>
      </c>
      <c r="E66" s="2" t="s">
        <v>99</v>
      </c>
      <c r="F66" s="2" t="s">
        <v>101</v>
      </c>
      <c r="G66" s="2" t="s">
        <v>102</v>
      </c>
      <c r="H66" s="2" t="s">
        <v>15</v>
      </c>
      <c r="I66" s="2" t="s">
        <v>16</v>
      </c>
      <c r="J66" s="7">
        <f>+FY16Calculations!J66*'Tuition Calculations'!BH66*(1+'Select Headcount Changes'!V71)</f>
        <v>472747.27</v>
      </c>
      <c r="K66" s="7">
        <f>+FY16Calculations!K66*'Tuition Calculations'!BN66*(1+'Select Headcount Changes'!V71)</f>
        <v>260398.05</v>
      </c>
      <c r="L66" s="7">
        <f t="shared" si="3"/>
        <v>10415.922</v>
      </c>
      <c r="M66" s="7">
        <f>+FY16Calculations!M66*'Tuition Calculations'!BH66*(1+'Select Headcount Changes'!V71)</f>
        <v>0</v>
      </c>
      <c r="N66" s="7">
        <f>+FY16Calculations!N66*'Tuition Calculations'!BN66*(1+'Select Headcount Changes'!V71)</f>
        <v>0</v>
      </c>
      <c r="O66" s="7">
        <f>+FY16Calculations!O66*'Tuition Calculations'!BT66*(1+'Select Headcount Changes'!V71)</f>
        <v>42114.419595186497</v>
      </c>
      <c r="P66" s="7">
        <f t="shared" si="4"/>
        <v>42114.419595186497</v>
      </c>
      <c r="Q66" s="7">
        <f t="shared" si="5"/>
        <v>21010.846420240676</v>
      </c>
      <c r="R66" s="7">
        <f t="shared" si="6"/>
        <v>399206.08198457281</v>
      </c>
      <c r="T66" s="5">
        <v>1</v>
      </c>
      <c r="U66" s="5">
        <v>0</v>
      </c>
      <c r="V66" s="5">
        <v>0</v>
      </c>
      <c r="W66" s="5">
        <f t="shared" ref="W66:Y103" si="16">+$R66*T66</f>
        <v>399206.08198457281</v>
      </c>
      <c r="X66" s="5">
        <f t="shared" si="16"/>
        <v>0</v>
      </c>
      <c r="Y66" s="5">
        <f t="shared" si="16"/>
        <v>0</v>
      </c>
      <c r="Z66" s="7">
        <f>+FY16Calculations!Z66*'Tuition Calculations'!BZ66*(1+'Select Headcount Changes'!V71)</f>
        <v>17148.73</v>
      </c>
      <c r="AA66" s="7">
        <f>+FY16Calculations!AA66*'Tuition Calculations'!CF66*(1+'Select Headcount Changes'!V71)</f>
        <v>8045.17</v>
      </c>
      <c r="AB66" s="7">
        <f t="shared" si="8"/>
        <v>321.80680000000001</v>
      </c>
      <c r="AC66" s="7">
        <f>+FY16Calculations!AC66*'Tuition Calculations'!BZ66*(1+'Select Headcount Changes'!V71)</f>
        <v>12.872272000000001</v>
      </c>
      <c r="AD66" s="7">
        <f>+FY16Calculations!AD66*'Tuition Calculations'!CF66*(1+'Select Headcount Changes'!V71)</f>
        <v>0</v>
      </c>
      <c r="AE66" s="7">
        <f>+FY16Calculations!AE66*'Tuition Calculations'!CL66*(1+'Select Headcount Changes'!V71)</f>
        <v>1805.4674103753398</v>
      </c>
      <c r="AF66" s="7">
        <f t="shared" si="9"/>
        <v>1818.3396823753399</v>
      </c>
      <c r="AG66" s="7">
        <f t="shared" si="10"/>
        <v>750.42917588123316</v>
      </c>
      <c r="AH66" s="7">
        <f t="shared" si="11"/>
        <v>14258.15434174343</v>
      </c>
      <c r="AJ66" s="5">
        <v>1</v>
      </c>
      <c r="AK66" s="5">
        <v>0</v>
      </c>
      <c r="AL66" s="5">
        <v>0</v>
      </c>
      <c r="AM66" s="10">
        <f t="shared" ref="AM66:AO103" si="17">+$AH66*AJ66</f>
        <v>14258.15434174343</v>
      </c>
      <c r="AN66" s="10">
        <f t="shared" si="17"/>
        <v>0</v>
      </c>
      <c r="AO66" s="10">
        <f t="shared" si="17"/>
        <v>0</v>
      </c>
      <c r="AP66" s="37">
        <f t="shared" si="13"/>
        <v>14258.15434174343</v>
      </c>
    </row>
    <row r="67" spans="1:42" ht="18" customHeight="1" x14ac:dyDescent="0.25">
      <c r="A67" s="2" t="s">
        <v>9</v>
      </c>
      <c r="B67" s="2" t="s">
        <v>10</v>
      </c>
      <c r="C67" s="2" t="s">
        <v>98</v>
      </c>
      <c r="D67" s="2" t="s">
        <v>34</v>
      </c>
      <c r="E67" s="2" t="s">
        <v>99</v>
      </c>
      <c r="F67" s="2" t="s">
        <v>103</v>
      </c>
      <c r="G67" s="2" t="s">
        <v>104</v>
      </c>
      <c r="H67" s="2" t="s">
        <v>13</v>
      </c>
      <c r="I67" s="2" t="s">
        <v>14</v>
      </c>
      <c r="J67" s="7">
        <f>+FY16Calculations!J67*'Tuition Calculations'!BH67*(1+'Select Headcount Changes'!V72)</f>
        <v>100794</v>
      </c>
      <c r="K67" s="7">
        <f>+FY16Calculations!K67*'Tuition Calculations'!BN67*(1+'Select Headcount Changes'!V72)</f>
        <v>100794</v>
      </c>
      <c r="L67" s="7">
        <f t="shared" si="3"/>
        <v>4031.76</v>
      </c>
      <c r="M67" s="7">
        <f>+FY16Calculations!M67*'Tuition Calculations'!BH67*(1+'Select Headcount Changes'!V72)</f>
        <v>0</v>
      </c>
      <c r="N67" s="7">
        <f>+FY16Calculations!N67*'Tuition Calculations'!BN67*(1+'Select Headcount Changes'!V72)</f>
        <v>0</v>
      </c>
      <c r="O67" s="7">
        <f>+FY16Calculations!O67*'Tuition Calculations'!BT67*(1+'Select Headcount Changes'!V72)</f>
        <v>0</v>
      </c>
      <c r="P67" s="7">
        <f t="shared" si="4"/>
        <v>0</v>
      </c>
      <c r="Q67" s="7">
        <f t="shared" si="5"/>
        <v>4838.1120000000001</v>
      </c>
      <c r="R67" s="7">
        <f t="shared" si="6"/>
        <v>91924.128000000012</v>
      </c>
      <c r="T67" s="5">
        <v>1</v>
      </c>
      <c r="U67" s="5">
        <v>0</v>
      </c>
      <c r="V67" s="5">
        <v>0</v>
      </c>
      <c r="W67" s="5">
        <f t="shared" si="16"/>
        <v>91924.128000000012</v>
      </c>
      <c r="X67" s="5">
        <f t="shared" si="16"/>
        <v>0</v>
      </c>
      <c r="Y67" s="5">
        <f t="shared" si="16"/>
        <v>0</v>
      </c>
      <c r="Z67" s="7">
        <f>+FY16Calculations!Z67*'Tuition Calculations'!BZ67*(1+'Select Headcount Changes'!V72)</f>
        <v>3120</v>
      </c>
      <c r="AA67" s="7">
        <f>+FY16Calculations!AA67*'Tuition Calculations'!CF67*(1+'Select Headcount Changes'!V72)</f>
        <v>3120</v>
      </c>
      <c r="AB67" s="7">
        <f t="shared" si="8"/>
        <v>124.8</v>
      </c>
      <c r="AC67" s="7">
        <f>+FY16Calculations!AC67*'Tuition Calculations'!BZ67*(1+'Select Headcount Changes'!V72)</f>
        <v>4.992</v>
      </c>
      <c r="AD67" s="7">
        <f>+FY16Calculations!AD67*'Tuition Calculations'!CF67*(1+'Select Headcount Changes'!V72)</f>
        <v>0</v>
      </c>
      <c r="AE67" s="7">
        <f>+FY16Calculations!AE67*'Tuition Calculations'!CL67*(1+'Select Headcount Changes'!V72)</f>
        <v>0</v>
      </c>
      <c r="AF67" s="7">
        <f t="shared" si="9"/>
        <v>4.992</v>
      </c>
      <c r="AG67" s="7">
        <f t="shared" si="10"/>
        <v>149.51039999999998</v>
      </c>
      <c r="AH67" s="7">
        <f t="shared" si="11"/>
        <v>2840.6975999999995</v>
      </c>
      <c r="AJ67" s="5">
        <v>1</v>
      </c>
      <c r="AK67" s="5">
        <v>0</v>
      </c>
      <c r="AL67" s="5">
        <v>0</v>
      </c>
      <c r="AM67" s="10">
        <f t="shared" si="17"/>
        <v>2840.6975999999995</v>
      </c>
      <c r="AN67" s="10">
        <f t="shared" si="17"/>
        <v>0</v>
      </c>
      <c r="AO67" s="10">
        <f t="shared" si="17"/>
        <v>0</v>
      </c>
      <c r="AP67" s="37">
        <f t="shared" ref="AP67:AP103" si="18">SUM(AM67:AO67)</f>
        <v>2840.6975999999995</v>
      </c>
    </row>
    <row r="68" spans="1:42" ht="18" customHeight="1" x14ac:dyDescent="0.25">
      <c r="A68" s="2" t="s">
        <v>9</v>
      </c>
      <c r="B68" s="2" t="s">
        <v>10</v>
      </c>
      <c r="C68" s="2" t="s">
        <v>98</v>
      </c>
      <c r="D68" s="2" t="s">
        <v>34</v>
      </c>
      <c r="E68" s="2" t="s">
        <v>99</v>
      </c>
      <c r="F68" s="2" t="s">
        <v>103</v>
      </c>
      <c r="G68" s="2" t="s">
        <v>104</v>
      </c>
      <c r="H68" s="2" t="s">
        <v>15</v>
      </c>
      <c r="I68" s="2" t="s">
        <v>16</v>
      </c>
      <c r="J68" s="7">
        <f>+FY16Calculations!J68*'Tuition Calculations'!BH68*(1+'Select Headcount Changes'!V73)</f>
        <v>55462</v>
      </c>
      <c r="K68" s="7">
        <f>+FY16Calculations!K68*'Tuition Calculations'!BN68*(1+'Select Headcount Changes'!V73)</f>
        <v>33598</v>
      </c>
      <c r="L68" s="7">
        <f t="shared" ref="L68:L70" si="19">0.04*K68</f>
        <v>1343.92</v>
      </c>
      <c r="M68" s="7">
        <f>+FY16Calculations!M68*'Tuition Calculations'!BH68*(1+'Select Headcount Changes'!V73)</f>
        <v>0</v>
      </c>
      <c r="N68" s="7">
        <f>+FY16Calculations!N68*'Tuition Calculations'!BN68*(1+'Select Headcount Changes'!V73)</f>
        <v>16898.264700719701</v>
      </c>
      <c r="O68" s="7">
        <f>+FY16Calculations!O68*'Tuition Calculations'!BT68*(1+'Select Headcount Changes'!V73)</f>
        <v>0</v>
      </c>
      <c r="P68" s="7">
        <f t="shared" ref="P68:P70" si="20">SUM(M68:O68)</f>
        <v>16898.264700719701</v>
      </c>
      <c r="Q68" s="7">
        <f t="shared" ref="Q68:Q70" si="21">0.05*(J68-L68-P68)</f>
        <v>1860.9907649640152</v>
      </c>
      <c r="R68" s="7">
        <f t="shared" ref="R68:R70" si="22">+J68-L68-P68-Q68</f>
        <v>35358.824534316285</v>
      </c>
      <c r="T68" s="5">
        <v>1</v>
      </c>
      <c r="U68" s="5">
        <v>0</v>
      </c>
      <c r="V68" s="5">
        <v>0</v>
      </c>
      <c r="W68" s="5">
        <f t="shared" si="16"/>
        <v>35358.824534316285</v>
      </c>
      <c r="X68" s="5">
        <f t="shared" si="16"/>
        <v>0</v>
      </c>
      <c r="Y68" s="5">
        <f t="shared" si="16"/>
        <v>0</v>
      </c>
      <c r="Z68" s="7">
        <f>+FY16Calculations!Z68*'Tuition Calculations'!BZ68*(1+'Select Headcount Changes'!V73)</f>
        <v>2012</v>
      </c>
      <c r="AA68" s="7">
        <f>+FY16Calculations!AA68*'Tuition Calculations'!CF68*(1+'Select Headcount Changes'!V73)</f>
        <v>1040</v>
      </c>
      <c r="AB68" s="7">
        <f t="shared" ref="AB68:AB70" si="23">0.04*AA68</f>
        <v>41.6</v>
      </c>
      <c r="AC68" s="7">
        <f>+FY16Calculations!AC68*'Tuition Calculations'!BZ68*(1+'Select Headcount Changes'!V73)</f>
        <v>1.6640000000000001</v>
      </c>
      <c r="AD68" s="7">
        <f>+FY16Calculations!AD68*'Tuition Calculations'!CF68*(1+'Select Headcount Changes'!V73)</f>
        <v>523.05353694927203</v>
      </c>
      <c r="AE68" s="7">
        <f>+FY16Calculations!AE68*'Tuition Calculations'!CL68*(1+'Select Headcount Changes'!V73)</f>
        <v>0</v>
      </c>
      <c r="AF68" s="7">
        <f t="shared" ref="AF68:AF70" si="24">SUM(AC68:AE68)</f>
        <v>524.71753694927202</v>
      </c>
      <c r="AG68" s="7">
        <f t="shared" ref="AG68:AG70" si="25">0.05*(Z68-AB68-AF68)</f>
        <v>72.284123152536409</v>
      </c>
      <c r="AH68" s="7">
        <f t="shared" ref="AH68:AH70" si="26">+Z68-AB68-AF68-AG68</f>
        <v>1373.3983398981916</v>
      </c>
      <c r="AJ68" s="5">
        <v>1</v>
      </c>
      <c r="AK68" s="5">
        <v>0</v>
      </c>
      <c r="AL68" s="5">
        <v>0</v>
      </c>
      <c r="AM68" s="10">
        <f t="shared" si="17"/>
        <v>1373.3983398981916</v>
      </c>
      <c r="AN68" s="10">
        <f t="shared" si="17"/>
        <v>0</v>
      </c>
      <c r="AO68" s="10">
        <f t="shared" si="17"/>
        <v>0</v>
      </c>
      <c r="AP68" s="37">
        <f t="shared" si="18"/>
        <v>1373.3983398981916</v>
      </c>
    </row>
    <row r="69" spans="1:42" ht="18" customHeight="1" x14ac:dyDescent="0.25">
      <c r="A69" s="2" t="s">
        <v>9</v>
      </c>
      <c r="B69" s="2" t="s">
        <v>10</v>
      </c>
      <c r="C69" s="2" t="s">
        <v>98</v>
      </c>
      <c r="D69" s="2" t="s">
        <v>34</v>
      </c>
      <c r="E69" s="2" t="s">
        <v>99</v>
      </c>
      <c r="F69" s="2" t="s">
        <v>105</v>
      </c>
      <c r="G69" s="2" t="s">
        <v>106</v>
      </c>
      <c r="H69" s="2" t="s">
        <v>13</v>
      </c>
      <c r="I69" s="2" t="s">
        <v>14</v>
      </c>
      <c r="J69" s="7">
        <f>+FY16Calculations!J69*'Tuition Calculations'!BH69*(1+'Select Headcount Changes'!V74)</f>
        <v>42784</v>
      </c>
      <c r="K69" s="7">
        <f>+FY16Calculations!K69*'Tuition Calculations'!BN69*(1+'Select Headcount Changes'!V74)</f>
        <v>42784</v>
      </c>
      <c r="L69" s="7">
        <f t="shared" si="19"/>
        <v>1711.3600000000001</v>
      </c>
      <c r="M69" s="7">
        <f>+FY16Calculations!M69*'Tuition Calculations'!BH69*(1+'Select Headcount Changes'!V74)</f>
        <v>0</v>
      </c>
      <c r="N69" s="7">
        <f>+FY16Calculations!N69*'Tuition Calculations'!BN69*(1+'Select Headcount Changes'!V74)</f>
        <v>0</v>
      </c>
      <c r="O69" s="7">
        <f>+FY16Calculations!O69*'Tuition Calculations'!BT69*(1+'Select Headcount Changes'!V74)</f>
        <v>0</v>
      </c>
      <c r="P69" s="7">
        <f t="shared" si="20"/>
        <v>0</v>
      </c>
      <c r="Q69" s="7">
        <f t="shared" si="21"/>
        <v>2053.6320000000001</v>
      </c>
      <c r="R69" s="7">
        <f t="shared" si="22"/>
        <v>39019.008000000002</v>
      </c>
      <c r="T69" s="5">
        <v>1</v>
      </c>
      <c r="U69" s="5">
        <v>0</v>
      </c>
      <c r="V69" s="5">
        <v>0</v>
      </c>
      <c r="W69" s="5">
        <f t="shared" si="16"/>
        <v>39019.008000000002</v>
      </c>
      <c r="X69" s="5">
        <f t="shared" si="16"/>
        <v>0</v>
      </c>
      <c r="Y69" s="5">
        <f t="shared" si="16"/>
        <v>0</v>
      </c>
      <c r="Z69" s="7">
        <f>+FY16Calculations!Z69*'Tuition Calculations'!BZ69*(1+'Select Headcount Changes'!V74)</f>
        <v>1325</v>
      </c>
      <c r="AA69" s="7">
        <f>+FY16Calculations!AA69*'Tuition Calculations'!CF69*(1+'Select Headcount Changes'!V74)</f>
        <v>1325</v>
      </c>
      <c r="AB69" s="7">
        <f t="shared" si="23"/>
        <v>53</v>
      </c>
      <c r="AC69" s="7">
        <f>+FY16Calculations!AC69*'Tuition Calculations'!BZ69*(1+'Select Headcount Changes'!V74)</f>
        <v>2.12</v>
      </c>
      <c r="AD69" s="7">
        <f>+FY16Calculations!AD69*'Tuition Calculations'!CF69*(1+'Select Headcount Changes'!V74)</f>
        <v>0</v>
      </c>
      <c r="AE69" s="7">
        <f>+FY16Calculations!AE69*'Tuition Calculations'!CL69*(1+'Select Headcount Changes'!V74)</f>
        <v>0</v>
      </c>
      <c r="AF69" s="7">
        <f t="shared" si="24"/>
        <v>2.12</v>
      </c>
      <c r="AG69" s="7">
        <f t="shared" si="25"/>
        <v>63.494000000000007</v>
      </c>
      <c r="AH69" s="7">
        <f t="shared" si="26"/>
        <v>1206.3860000000002</v>
      </c>
      <c r="AJ69" s="5">
        <v>1</v>
      </c>
      <c r="AK69" s="5">
        <v>0</v>
      </c>
      <c r="AL69" s="5">
        <v>0</v>
      </c>
      <c r="AM69" s="10">
        <f t="shared" si="17"/>
        <v>1206.3860000000002</v>
      </c>
      <c r="AN69" s="10">
        <f t="shared" si="17"/>
        <v>0</v>
      </c>
      <c r="AO69" s="10">
        <f t="shared" si="17"/>
        <v>0</v>
      </c>
      <c r="AP69" s="37">
        <f t="shared" si="18"/>
        <v>1206.3860000000002</v>
      </c>
    </row>
    <row r="70" spans="1:42" ht="18" customHeight="1" x14ac:dyDescent="0.25">
      <c r="A70" s="2" t="s">
        <v>9</v>
      </c>
      <c r="B70" s="2" t="s">
        <v>10</v>
      </c>
      <c r="C70" s="2" t="s">
        <v>98</v>
      </c>
      <c r="D70" s="2" t="s">
        <v>34</v>
      </c>
      <c r="E70" s="2" t="s">
        <v>99</v>
      </c>
      <c r="F70" s="2" t="s">
        <v>105</v>
      </c>
      <c r="G70" s="2" t="s">
        <v>106</v>
      </c>
      <c r="H70" s="2" t="s">
        <v>15</v>
      </c>
      <c r="I70" s="2" t="s">
        <v>16</v>
      </c>
      <c r="J70" s="7">
        <f>+FY16Calculations!J70*'Tuition Calculations'!BH70*(1+'Select Headcount Changes'!V75)</f>
        <v>265425.06</v>
      </c>
      <c r="K70" s="7">
        <f>+FY16Calculations!K70*'Tuition Calculations'!BN70*(1+'Select Headcount Changes'!V75)</f>
        <v>204744.1</v>
      </c>
      <c r="L70" s="7">
        <f t="shared" si="19"/>
        <v>8189.7640000000001</v>
      </c>
      <c r="M70" s="7">
        <f>+FY16Calculations!M70*'Tuition Calculations'!BH70*(1+'Select Headcount Changes'!V75)</f>
        <v>0</v>
      </c>
      <c r="N70" s="7">
        <f>+FY16Calculations!N70*'Tuition Calculations'!BN70*(1+'Select Headcount Changes'!V75)</f>
        <v>0</v>
      </c>
      <c r="O70" s="7">
        <f>+FY16Calculations!O70*'Tuition Calculations'!BT70*(1+'Select Headcount Changes'!V75)</f>
        <v>8453</v>
      </c>
      <c r="P70" s="7">
        <f t="shared" si="20"/>
        <v>8453</v>
      </c>
      <c r="Q70" s="7">
        <f t="shared" si="21"/>
        <v>12439.114800000001</v>
      </c>
      <c r="R70" s="7">
        <f t="shared" si="22"/>
        <v>236343.18119999999</v>
      </c>
      <c r="T70" s="5">
        <v>1</v>
      </c>
      <c r="U70" s="5">
        <v>0</v>
      </c>
      <c r="V70" s="5">
        <v>0</v>
      </c>
      <c r="W70" s="5">
        <f t="shared" si="16"/>
        <v>236343.18119999999</v>
      </c>
      <c r="X70" s="5">
        <f t="shared" si="16"/>
        <v>0</v>
      </c>
      <c r="Y70" s="5">
        <f t="shared" si="16"/>
        <v>0</v>
      </c>
      <c r="Z70" s="7">
        <f>+FY16Calculations!Z70*'Tuition Calculations'!BZ70*(1+'Select Headcount Changes'!V75)</f>
        <v>9629.9699999999993</v>
      </c>
      <c r="AA70" s="7">
        <f>+FY16Calculations!AA70*'Tuition Calculations'!CF70*(1+'Select Headcount Changes'!V75)</f>
        <v>6336.87</v>
      </c>
      <c r="AB70" s="7">
        <f t="shared" si="23"/>
        <v>253.47479999999999</v>
      </c>
      <c r="AC70" s="7">
        <f>+FY16Calculations!AC70*'Tuition Calculations'!BZ70*(1+'Select Headcount Changes'!V75)</f>
        <v>10.138992</v>
      </c>
      <c r="AD70" s="7">
        <f>+FY16Calculations!AD70*'Tuition Calculations'!CF70*(1+'Select Headcount Changes'!V75)</f>
        <v>0</v>
      </c>
      <c r="AE70" s="7">
        <f>+FY16Calculations!AE70*'Tuition Calculations'!CL70*(1+'Select Headcount Changes'!V75)</f>
        <v>459</v>
      </c>
      <c r="AF70" s="7">
        <f t="shared" si="24"/>
        <v>469.13899199999997</v>
      </c>
      <c r="AG70" s="7">
        <f t="shared" si="25"/>
        <v>445.3678104</v>
      </c>
      <c r="AH70" s="7">
        <f t="shared" si="26"/>
        <v>8461.9883976000001</v>
      </c>
      <c r="AJ70" s="5">
        <v>1</v>
      </c>
      <c r="AK70" s="5">
        <v>0</v>
      </c>
      <c r="AL70" s="5">
        <v>0</v>
      </c>
      <c r="AM70" s="10">
        <f t="shared" si="17"/>
        <v>8461.9883976000001</v>
      </c>
      <c r="AN70" s="10">
        <f t="shared" si="17"/>
        <v>0</v>
      </c>
      <c r="AO70" s="10">
        <f t="shared" si="17"/>
        <v>0</v>
      </c>
      <c r="AP70" s="37">
        <f t="shared" si="18"/>
        <v>8461.9883976000001</v>
      </c>
    </row>
    <row r="71" spans="1:42" ht="18" customHeight="1" x14ac:dyDescent="0.25">
      <c r="A71" s="2"/>
      <c r="B71" s="2"/>
      <c r="C71" s="2"/>
      <c r="D71" s="2"/>
      <c r="E71" s="2"/>
      <c r="F71" s="2"/>
      <c r="G71" s="2"/>
      <c r="H71" s="2"/>
      <c r="I71" s="2"/>
      <c r="T71" s="5"/>
      <c r="U71" s="5"/>
      <c r="V71" s="5"/>
      <c r="W71" s="5"/>
      <c r="X71" s="5"/>
      <c r="Y71" s="5"/>
      <c r="Z71" s="7"/>
      <c r="AA71" s="7"/>
      <c r="AB71" s="7"/>
      <c r="AC71" s="7"/>
      <c r="AD71" s="7"/>
      <c r="AE71" s="7"/>
      <c r="AF71" s="7"/>
      <c r="AG71" s="7"/>
      <c r="AH71" s="7"/>
      <c r="AJ71" s="5"/>
      <c r="AK71" s="5"/>
      <c r="AL71" s="5"/>
      <c r="AM71" s="10"/>
      <c r="AN71" s="10"/>
      <c r="AO71" s="10"/>
      <c r="AP71" s="37"/>
    </row>
    <row r="72" spans="1:42" ht="18" customHeight="1" x14ac:dyDescent="0.25">
      <c r="A72" s="2"/>
      <c r="B72" s="2"/>
      <c r="C72" s="2"/>
      <c r="D72" s="2"/>
      <c r="E72" s="2"/>
      <c r="F72" s="2"/>
      <c r="G72" s="38" t="s">
        <v>186</v>
      </c>
      <c r="H72" s="2"/>
      <c r="I72" s="38" t="s">
        <v>195</v>
      </c>
      <c r="J72" s="5">
        <f>+J3+J5</f>
        <v>206431513.93178108</v>
      </c>
      <c r="K72" s="5">
        <f t="shared" ref="K72:R73" si="27">+K3+K5</f>
        <v>206431513.93178108</v>
      </c>
      <c r="L72" s="5">
        <f t="shared" si="27"/>
        <v>8257260.5572712431</v>
      </c>
      <c r="M72" s="5">
        <f t="shared" si="27"/>
        <v>539283.83095682936</v>
      </c>
      <c r="N72" s="5">
        <f t="shared" si="27"/>
        <v>897379.28147466958</v>
      </c>
      <c r="O72" s="5">
        <f t="shared" si="27"/>
        <v>0</v>
      </c>
      <c r="P72" s="5">
        <f t="shared" si="27"/>
        <v>1436663.1124314989</v>
      </c>
      <c r="Q72" s="5">
        <f t="shared" si="27"/>
        <v>9836879.5131039172</v>
      </c>
      <c r="R72" s="5">
        <f t="shared" si="27"/>
        <v>186900710.74897444</v>
      </c>
      <c r="S72" s="5"/>
      <c r="T72" s="5"/>
      <c r="U72" s="5"/>
      <c r="V72" s="5"/>
      <c r="W72" s="5"/>
      <c r="X72" s="5"/>
      <c r="Y72" s="5"/>
      <c r="Z72" s="5">
        <f>+Z3+Z5</f>
        <v>10835761.326080225</v>
      </c>
      <c r="AA72" s="5">
        <f t="shared" ref="AA72:AH73" si="28">+AA3+AA5</f>
        <v>10835761.326080225</v>
      </c>
      <c r="AB72" s="5">
        <f t="shared" si="28"/>
        <v>433430.45304320904</v>
      </c>
      <c r="AC72" s="5">
        <f t="shared" si="28"/>
        <v>28458.027087661671</v>
      </c>
      <c r="AD72" s="5">
        <f t="shared" si="28"/>
        <v>47080.752503015523</v>
      </c>
      <c r="AE72" s="5">
        <f t="shared" si="28"/>
        <v>0</v>
      </c>
      <c r="AF72" s="5">
        <f t="shared" si="28"/>
        <v>75538.779590677193</v>
      </c>
      <c r="AG72" s="5">
        <f t="shared" si="28"/>
        <v>516339.60467231704</v>
      </c>
      <c r="AH72" s="5">
        <f t="shared" si="28"/>
        <v>9810452.4887740221</v>
      </c>
      <c r="AJ72" s="5"/>
      <c r="AK72" s="5"/>
      <c r="AL72" s="5"/>
      <c r="AM72" s="5"/>
      <c r="AN72" s="5"/>
      <c r="AO72" s="5"/>
      <c r="AP72" s="11"/>
    </row>
    <row r="73" spans="1:42" ht="18" customHeight="1" x14ac:dyDescent="0.25">
      <c r="A73" s="2"/>
      <c r="B73" s="2"/>
      <c r="C73" s="2"/>
      <c r="D73" s="2"/>
      <c r="E73" s="2"/>
      <c r="F73" s="2"/>
      <c r="G73" s="38" t="s">
        <v>186</v>
      </c>
      <c r="H73" s="2"/>
      <c r="I73" s="38" t="s">
        <v>196</v>
      </c>
      <c r="J73" s="5">
        <f>+J4+J6</f>
        <v>269789368.31293511</v>
      </c>
      <c r="K73" s="5">
        <f t="shared" si="27"/>
        <v>93592377.429455683</v>
      </c>
      <c r="L73" s="5">
        <f t="shared" si="27"/>
        <v>3743695.0971782273</v>
      </c>
      <c r="M73" s="5">
        <f t="shared" si="27"/>
        <v>4105802.8321406706</v>
      </c>
      <c r="N73" s="5">
        <f t="shared" si="27"/>
        <v>49085.20573015001</v>
      </c>
      <c r="O73" s="5">
        <f t="shared" si="27"/>
        <v>25090.384891851376</v>
      </c>
      <c r="P73" s="5">
        <f t="shared" si="27"/>
        <v>4179978.422762672</v>
      </c>
      <c r="Q73" s="5">
        <f t="shared" si="27"/>
        <v>13093284.739649713</v>
      </c>
      <c r="R73" s="5">
        <f t="shared" si="27"/>
        <v>248772410.05334452</v>
      </c>
      <c r="S73" s="5"/>
      <c r="T73" s="5"/>
      <c r="U73" s="5"/>
      <c r="V73" s="5"/>
      <c r="W73" s="5"/>
      <c r="X73" s="5"/>
      <c r="Y73" s="5"/>
      <c r="Z73" s="5">
        <f>+Z4+Z6</f>
        <v>12671738.004141448</v>
      </c>
      <c r="AA73" s="5">
        <f t="shared" si="28"/>
        <v>4907607.3372745896</v>
      </c>
      <c r="AB73" s="5">
        <f t="shared" si="28"/>
        <v>196304.29349098357</v>
      </c>
      <c r="AC73" s="5">
        <f t="shared" si="28"/>
        <v>7852.1717396393442</v>
      </c>
      <c r="AD73" s="5">
        <f t="shared" si="28"/>
        <v>2583.3771510237098</v>
      </c>
      <c r="AE73" s="5">
        <f t="shared" si="28"/>
        <v>1109.2162705171554</v>
      </c>
      <c r="AF73" s="5">
        <f t="shared" si="28"/>
        <v>11544.765161180208</v>
      </c>
      <c r="AG73" s="5">
        <f t="shared" si="28"/>
        <v>623194.44727446418</v>
      </c>
      <c r="AH73" s="5">
        <f t="shared" si="28"/>
        <v>11840694.49821482</v>
      </c>
      <c r="AJ73" s="5"/>
      <c r="AK73" s="5"/>
      <c r="AL73" s="5"/>
      <c r="AM73" s="5"/>
      <c r="AN73" s="5"/>
      <c r="AO73" s="5"/>
      <c r="AP73" s="11"/>
    </row>
    <row r="74" spans="1:42" ht="18" customHeight="1" x14ac:dyDescent="0.25">
      <c r="A74" s="2"/>
      <c r="B74" s="2"/>
      <c r="C74" s="2"/>
      <c r="D74" s="2"/>
      <c r="E74" s="2"/>
      <c r="F74" s="2"/>
      <c r="G74" s="38" t="s">
        <v>197</v>
      </c>
      <c r="H74" s="2"/>
      <c r="I74" s="38" t="s">
        <v>195</v>
      </c>
      <c r="J74" s="5">
        <f>+J7+J9+J11+J13+J15+J17+J19+J21+J23+J25+J27+J29+J31+J33+J35+J37+J39+J41+J43+J45+J47+J49+J51+J53+J55+J57+J59+J61+J63+J65+J67+J69</f>
        <v>81951471.33600001</v>
      </c>
      <c r="K74" s="5">
        <f t="shared" ref="K74:R75" si="29">+K7+K9+K11+K13+K15+K17+K19+K21+K23+K25+K27+K29+K31+K33+K35+K37+K39+K41+K43+K45+K47+K49+K51+K53+K55+K57+K59+K61+K63+K65+K67+K69</f>
        <v>81951471.33600001</v>
      </c>
      <c r="L74" s="5">
        <f t="shared" si="29"/>
        <v>3278058.8534399993</v>
      </c>
      <c r="M74" s="5">
        <f t="shared" si="29"/>
        <v>800041.88034085103</v>
      </c>
      <c r="N74" s="5">
        <f t="shared" si="29"/>
        <v>7973521.8435407598</v>
      </c>
      <c r="O74" s="5">
        <f t="shared" si="29"/>
        <v>0</v>
      </c>
      <c r="P74" s="5">
        <f t="shared" si="29"/>
        <v>8773563.7238816116</v>
      </c>
      <c r="Q74" s="5">
        <f t="shared" si="29"/>
        <v>3494992.43793392</v>
      </c>
      <c r="R74" s="5">
        <f t="shared" si="29"/>
        <v>66404856.320744462</v>
      </c>
      <c r="S74" s="5"/>
      <c r="T74" s="5"/>
      <c r="U74" s="5"/>
      <c r="V74" s="5"/>
      <c r="W74" s="5"/>
      <c r="X74" s="5"/>
      <c r="Y74" s="5"/>
      <c r="Z74" s="5">
        <f>+Z7+Z9+Z11+Z13+Z15+Z17+Z19+Z21+Z23+Z25+Z27+Z29+Z31+Z33+Z35+Z37+Z39+Z41+Z43+Z45+Z47+Z49+Z51+Z53+Z55+Z57+Z59+Z61+Z63+Z65+Z67+Z69</f>
        <v>3189688.8600000027</v>
      </c>
      <c r="AA74" s="5">
        <f t="shared" ref="AA74:AH75" si="30">+AA7+AA9+AA11+AA13+AA15+AA17+AA19+AA21+AA23+AA25+AA27+AA29+AA31+AA33+AA35+AA37+AA39+AA41+AA43+AA45+AA47+AA49+AA51+AA53+AA55+AA57+AA59+AA61+AA63+AA65+AA67+AA69</f>
        <v>3188914.8306122473</v>
      </c>
      <c r="AB74" s="5">
        <f t="shared" si="30"/>
        <v>127556.59322448993</v>
      </c>
      <c r="AC74" s="5">
        <f t="shared" si="30"/>
        <v>5102.2637289795966</v>
      </c>
      <c r="AD74" s="5">
        <f t="shared" si="30"/>
        <v>11550.784240575973</v>
      </c>
      <c r="AE74" s="5">
        <f t="shared" si="30"/>
        <v>0</v>
      </c>
      <c r="AF74" s="5">
        <f t="shared" si="30"/>
        <v>16653.047969555566</v>
      </c>
      <c r="AG74" s="5">
        <f t="shared" si="30"/>
        <v>152273.96094029787</v>
      </c>
      <c r="AH74" s="5">
        <f t="shared" si="30"/>
        <v>2893205.2578656594</v>
      </c>
      <c r="AJ74" s="5"/>
      <c r="AK74" s="5"/>
      <c r="AL74" s="5"/>
      <c r="AM74" s="5"/>
      <c r="AN74" s="5"/>
      <c r="AO74" s="5"/>
      <c r="AP74" s="11"/>
    </row>
    <row r="75" spans="1:42" ht="18" customHeight="1" x14ac:dyDescent="0.25">
      <c r="A75" s="2"/>
      <c r="B75" s="2"/>
      <c r="C75" s="2"/>
      <c r="D75" s="2"/>
      <c r="E75" s="2"/>
      <c r="F75" s="2"/>
      <c r="G75" s="38" t="s">
        <v>197</v>
      </c>
      <c r="H75" s="2"/>
      <c r="I75" s="38" t="s">
        <v>196</v>
      </c>
      <c r="J75" s="5">
        <f>+J8+J10+J12+J14+J16+J18+J20+J22+J24+J26+J28+J30+J32+J34+J36+J38+J40+J42+J44+J46+J48+J50+J52+J54+J56+J58+J60+J62+J64+J66+J68+J70</f>
        <v>140027463.68047634</v>
      </c>
      <c r="K75" s="5">
        <f t="shared" si="29"/>
        <v>78792298.926190555</v>
      </c>
      <c r="L75" s="5">
        <f t="shared" si="29"/>
        <v>3151691.9570476217</v>
      </c>
      <c r="M75" s="5">
        <f t="shared" si="29"/>
        <v>2812666.174773878</v>
      </c>
      <c r="N75" s="5">
        <f t="shared" si="29"/>
        <v>18609140.156346984</v>
      </c>
      <c r="O75" s="5">
        <f t="shared" si="29"/>
        <v>45521359.641895413</v>
      </c>
      <c r="P75" s="5">
        <f t="shared" si="29"/>
        <v>66943165.97301627</v>
      </c>
      <c r="Q75" s="5">
        <f t="shared" si="29"/>
        <v>3496630.2875206196</v>
      </c>
      <c r="R75" s="5">
        <f t="shared" si="29"/>
        <v>66435975.462891795</v>
      </c>
      <c r="S75" s="5"/>
      <c r="T75" s="5"/>
      <c r="U75" s="5"/>
      <c r="V75" s="5"/>
      <c r="W75" s="5"/>
      <c r="X75" s="5"/>
      <c r="Y75" s="5"/>
      <c r="Z75" s="5">
        <f>+Z8+Z10+Z12+Z14+Z16+Z18+Z20+Z22+Z24+Z26+Z28+Z30+Z32+Z34+Z36+Z38+Z40+Z42+Z44+Z46+Z48+Z50+Z52+Z54+Z56+Z58+Z60+Z62+Z64+Z66+Z68+Z70</f>
        <v>4906031.0966666648</v>
      </c>
      <c r="AA75" s="5">
        <f t="shared" si="30"/>
        <v>2721281.3521891711</v>
      </c>
      <c r="AB75" s="5">
        <f t="shared" si="30"/>
        <v>108851.25408756683</v>
      </c>
      <c r="AC75" s="5">
        <f t="shared" si="30"/>
        <v>4354.0501635026731</v>
      </c>
      <c r="AD75" s="5">
        <f t="shared" si="30"/>
        <v>5078.7830623187429</v>
      </c>
      <c r="AE75" s="5">
        <f t="shared" si="30"/>
        <v>1641828.5275932499</v>
      </c>
      <c r="AF75" s="5">
        <f t="shared" si="30"/>
        <v>1651261.3608190718</v>
      </c>
      <c r="AG75" s="5">
        <f t="shared" si="30"/>
        <v>157295.92408800131</v>
      </c>
      <c r="AH75" s="5">
        <f t="shared" si="30"/>
        <v>2988622.5576720252</v>
      </c>
      <c r="AJ75" s="5"/>
      <c r="AK75" s="5"/>
      <c r="AL75" s="5"/>
      <c r="AM75" s="5"/>
      <c r="AN75" s="5"/>
      <c r="AO75" s="5"/>
      <c r="AP75" s="11"/>
    </row>
    <row r="76" spans="1:42" ht="18" customHeight="1" x14ac:dyDescent="0.25">
      <c r="A76" s="2"/>
      <c r="B76" s="2"/>
      <c r="C76" s="2"/>
      <c r="D76" s="2"/>
      <c r="E76" s="2"/>
      <c r="F76" s="2"/>
      <c r="G76" s="38" t="s">
        <v>187</v>
      </c>
      <c r="H76" s="2"/>
      <c r="I76" s="2"/>
      <c r="J76" s="5">
        <f>SUM(J72:J75)</f>
        <v>698199817.26119244</v>
      </c>
      <c r="K76" s="5">
        <f t="shared" ref="K76:R76" si="31">SUM(K72:K75)</f>
        <v>460767661.62342733</v>
      </c>
      <c r="L76" s="5">
        <f t="shared" si="31"/>
        <v>18430706.464937091</v>
      </c>
      <c r="M76" s="5">
        <f t="shared" si="31"/>
        <v>8257794.7182122283</v>
      </c>
      <c r="N76" s="5">
        <f t="shared" si="31"/>
        <v>27529126.487092562</v>
      </c>
      <c r="O76" s="5">
        <f t="shared" si="31"/>
        <v>45546450.026787266</v>
      </c>
      <c r="P76" s="5">
        <f t="shared" si="31"/>
        <v>81333371.232092053</v>
      </c>
      <c r="Q76" s="5">
        <f t="shared" si="31"/>
        <v>29921786.978208173</v>
      </c>
      <c r="R76" s="5">
        <f t="shared" si="31"/>
        <v>568513952.58595514</v>
      </c>
      <c r="S76" s="5"/>
      <c r="T76" s="5"/>
      <c r="U76" s="5"/>
      <c r="V76" s="5"/>
      <c r="W76" s="5"/>
      <c r="X76" s="5"/>
      <c r="Y76" s="5"/>
      <c r="Z76" s="5">
        <f>SUM(Z72:Z75)</f>
        <v>31603219.286888342</v>
      </c>
      <c r="AA76" s="5">
        <f t="shared" ref="AA76:AH76" si="32">SUM(AA72:AA75)</f>
        <v>21653564.846156232</v>
      </c>
      <c r="AB76" s="5">
        <f t="shared" si="32"/>
        <v>866142.59384624939</v>
      </c>
      <c r="AC76" s="5">
        <f t="shared" si="32"/>
        <v>45766.512719783284</v>
      </c>
      <c r="AD76" s="5">
        <f t="shared" si="32"/>
        <v>66293.696956933956</v>
      </c>
      <c r="AE76" s="5">
        <f t="shared" si="32"/>
        <v>1642937.743863767</v>
      </c>
      <c r="AF76" s="5">
        <f t="shared" si="32"/>
        <v>1754997.9535404847</v>
      </c>
      <c r="AG76" s="5">
        <f t="shared" si="32"/>
        <v>1449103.9369750803</v>
      </c>
      <c r="AH76" s="5">
        <f t="shared" si="32"/>
        <v>27532974.802526526</v>
      </c>
      <c r="AJ76" s="5"/>
      <c r="AK76" s="5"/>
      <c r="AL76" s="5"/>
      <c r="AM76" s="5"/>
      <c r="AN76" s="5"/>
      <c r="AO76" s="5"/>
      <c r="AP76" s="11"/>
    </row>
    <row r="77" spans="1:42" ht="18" customHeight="1" x14ac:dyDescent="0.25">
      <c r="A77" s="2"/>
      <c r="B77" s="2"/>
      <c r="C77" s="2"/>
      <c r="D77" s="2"/>
      <c r="E77" s="2"/>
      <c r="F77" s="2"/>
      <c r="G77" s="2"/>
      <c r="H77" s="2"/>
      <c r="I77" s="2"/>
      <c r="T77" s="5"/>
      <c r="U77" s="5"/>
      <c r="V77" s="5"/>
      <c r="W77" s="5"/>
      <c r="X77" s="5"/>
      <c r="Y77" s="5"/>
      <c r="Z77" s="7"/>
      <c r="AA77" s="7"/>
      <c r="AB77" s="7"/>
      <c r="AC77" s="7"/>
      <c r="AD77" s="7"/>
      <c r="AE77" s="7"/>
      <c r="AF77" s="7"/>
      <c r="AG77" s="7"/>
      <c r="AH77" s="7"/>
      <c r="AJ77" s="5"/>
      <c r="AK77" s="5"/>
      <c r="AL77" s="5"/>
      <c r="AM77" s="10"/>
      <c r="AN77" s="10"/>
      <c r="AO77" s="10"/>
      <c r="AP77" s="37"/>
    </row>
    <row r="78" spans="1:42" ht="18" customHeight="1" x14ac:dyDescent="0.25">
      <c r="A78" s="2" t="s">
        <v>13</v>
      </c>
      <c r="B78" s="2" t="s">
        <v>107</v>
      </c>
      <c r="C78" s="2" t="s">
        <v>11</v>
      </c>
      <c r="D78" s="2" t="s">
        <v>11</v>
      </c>
      <c r="E78" s="2" t="s">
        <v>12</v>
      </c>
      <c r="F78" s="2" t="s">
        <v>11</v>
      </c>
      <c r="G78" s="2" t="s">
        <v>12</v>
      </c>
      <c r="H78" s="2" t="s">
        <v>13</v>
      </c>
      <c r="I78" s="2" t="s">
        <v>14</v>
      </c>
      <c r="J78" s="7">
        <f>+FY16Calculations!J78*'Tuition Calculations'!BH71*(1+'Select Headcount Changes'!V77)</f>
        <v>45721128.22801023</v>
      </c>
      <c r="K78" s="7">
        <f>+FY16Calculations!K78*'Tuition Calculations'!BN71*(1+'Select Headcount Changes'!V77)</f>
        <v>45721128.22801023</v>
      </c>
      <c r="L78" s="7">
        <f t="shared" ref="L78:L103" si="33">0.04*K78</f>
        <v>1828845.1291204093</v>
      </c>
      <c r="M78" s="7">
        <f>+FY16Calculations!M78*'Tuition Calculations'!BH71*(1+'Select Headcount Changes'!V77)</f>
        <v>0</v>
      </c>
      <c r="N78" s="7">
        <f>+FY16Calculations!N78*'Tuition Calculations'!BN71*(1+'Select Headcount Changes'!V77)</f>
        <v>373821.37301802373</v>
      </c>
      <c r="O78" s="7">
        <f>+FY16Calculations!O78*'Tuition Calculations'!BT71*(1+'Select Headcount Changes'!V77)</f>
        <v>0</v>
      </c>
      <c r="P78" s="7">
        <f t="shared" ref="P78:P103" si="34">SUM(M78:O78)</f>
        <v>373821.37301802373</v>
      </c>
      <c r="Q78" s="7">
        <f t="shared" ref="Q78:Q103" si="35">0.05*(J78-L78-P78)</f>
        <v>2175923.0862935898</v>
      </c>
      <c r="R78" s="7">
        <f t="shared" ref="R78:R103" si="36">+J78-L78-P78-Q78</f>
        <v>41342538.639578201</v>
      </c>
      <c r="T78" s="5">
        <v>0</v>
      </c>
      <c r="U78" s="5">
        <v>1</v>
      </c>
      <c r="V78" s="5">
        <v>0</v>
      </c>
      <c r="W78" s="5">
        <f t="shared" si="16"/>
        <v>0</v>
      </c>
      <c r="X78" s="5">
        <f t="shared" si="16"/>
        <v>41342538.639578201</v>
      </c>
      <c r="Y78" s="5">
        <f t="shared" si="16"/>
        <v>0</v>
      </c>
      <c r="Z78" s="7">
        <f>+FY16Calculations!Z78*'Tuition Calculations'!BZ71*(1+'Select Headcount Changes'!V77)</f>
        <v>2393980.2232553237</v>
      </c>
      <c r="AA78" s="7">
        <f>+FY16Calculations!AA78*'Tuition Calculations'!CF71*(1+'Select Headcount Changes'!V77)</f>
        <v>2393980.2232553237</v>
      </c>
      <c r="AB78" s="7">
        <f t="shared" ref="AB78:AB103" si="37">0.04*AA78</f>
        <v>95759.208930212946</v>
      </c>
      <c r="AC78" s="7">
        <f>+FY16Calculations!AC78*'Tuition Calculations'!BZ71*(1+'Select Headcount Changes'!V77)</f>
        <v>0</v>
      </c>
      <c r="AD78" s="7">
        <f>+FY16Calculations!AD78*'Tuition Calculations'!CF71*(1+'Select Headcount Changes'!V77)</f>
        <v>19549.047919914163</v>
      </c>
      <c r="AE78" s="7">
        <f>+FY16Calculations!AE78*'Tuition Calculations'!CL71*(1+'Select Headcount Changes'!V77)</f>
        <v>0</v>
      </c>
      <c r="AF78" s="7">
        <f t="shared" ref="AF78:AF103" si="38">SUM(AC78:AE78)</f>
        <v>19549.047919914163</v>
      </c>
      <c r="AG78" s="7">
        <f t="shared" ref="AG78:AG103" si="39">0.05*(Z78-AB78-AF78)</f>
        <v>113933.59832025983</v>
      </c>
      <c r="AH78" s="7">
        <f t="shared" ref="AH78:AH103" si="40">+Z78-AB78-AF78-AG78</f>
        <v>2164738.3680849369</v>
      </c>
      <c r="AJ78" s="5">
        <v>0</v>
      </c>
      <c r="AK78" s="5">
        <v>1</v>
      </c>
      <c r="AL78" s="5">
        <v>0</v>
      </c>
      <c r="AM78" s="10">
        <f t="shared" si="17"/>
        <v>0</v>
      </c>
      <c r="AN78" s="10">
        <f t="shared" si="17"/>
        <v>2164738.3680849369</v>
      </c>
      <c r="AO78" s="10">
        <f t="shared" si="17"/>
        <v>0</v>
      </c>
      <c r="AP78" s="37">
        <f t="shared" si="18"/>
        <v>2164738.3680849369</v>
      </c>
    </row>
    <row r="79" spans="1:42" ht="18" customHeight="1" x14ac:dyDescent="0.25">
      <c r="A79" s="2" t="s">
        <v>13</v>
      </c>
      <c r="B79" s="2" t="s">
        <v>107</v>
      </c>
      <c r="C79" s="2" t="s">
        <v>11</v>
      </c>
      <c r="D79" s="2" t="s">
        <v>11</v>
      </c>
      <c r="E79" s="2" t="s">
        <v>12</v>
      </c>
      <c r="F79" s="2" t="s">
        <v>11</v>
      </c>
      <c r="G79" s="2" t="s">
        <v>12</v>
      </c>
      <c r="H79" s="2" t="s">
        <v>15</v>
      </c>
      <c r="I79" s="2" t="s">
        <v>16</v>
      </c>
      <c r="J79" s="7">
        <f>+FY16Calculations!J79*'Tuition Calculations'!BH72*(1+'Select Headcount Changes'!V78)</f>
        <v>13449182.27979295</v>
      </c>
      <c r="K79" s="7">
        <f>+FY16Calculations!K79*'Tuition Calculations'!BN72*(1+'Select Headcount Changes'!V78)</f>
        <v>4665901.082342471</v>
      </c>
      <c r="L79" s="7">
        <f t="shared" ref="L79:L95" si="41">0.04*K79</f>
        <v>186636.04329369884</v>
      </c>
      <c r="M79" s="7">
        <f>+FY16Calculations!M79*'Tuition Calculations'!BH72*(1+'Select Headcount Changes'!V78)</f>
        <v>0</v>
      </c>
      <c r="N79" s="7">
        <f>+FY16Calculations!N79*'Tuition Calculations'!BN72*(1+'Select Headcount Changes'!V78)</f>
        <v>2206.3126847702824</v>
      </c>
      <c r="O79" s="7">
        <f>+FY16Calculations!O79*'Tuition Calculations'!BT72*(1+'Select Headcount Changes'!V78)</f>
        <v>0</v>
      </c>
      <c r="P79" s="7">
        <f t="shared" ref="P79:P95" si="42">SUM(M79:O79)</f>
        <v>2206.3126847702824</v>
      </c>
      <c r="Q79" s="7">
        <f t="shared" ref="Q79:Q95" si="43">0.05*(J79-L79-P79)</f>
        <v>663016.99619072396</v>
      </c>
      <c r="R79" s="7">
        <f t="shared" ref="R79:R95" si="44">+J79-L79-P79-Q79</f>
        <v>12597322.927623756</v>
      </c>
      <c r="T79" s="5">
        <v>0</v>
      </c>
      <c r="U79" s="5">
        <v>1</v>
      </c>
      <c r="V79" s="5">
        <v>0</v>
      </c>
      <c r="W79" s="5">
        <f t="shared" ref="W79:W95" si="45">+$R79*T79</f>
        <v>0</v>
      </c>
      <c r="X79" s="5">
        <f t="shared" ref="X79:X95" si="46">+$R79*U79</f>
        <v>12597322.927623756</v>
      </c>
      <c r="Y79" s="5">
        <f t="shared" ref="Y79:Y95" si="47">+$R79*V79</f>
        <v>0</v>
      </c>
      <c r="Z79" s="7">
        <f>+FY16Calculations!Z79*'Tuition Calculations'!BZ72*(1+'Select Headcount Changes'!V78)</f>
        <v>627096.42652736511</v>
      </c>
      <c r="AA79" s="7">
        <f>+FY16Calculations!AA79*'Tuition Calculations'!CF72*(1+'Select Headcount Changes'!V78)</f>
        <v>242848.93190334784</v>
      </c>
      <c r="AB79" s="7">
        <f t="shared" ref="AB79:AB95" si="48">0.04*AA79</f>
        <v>9713.9572761339132</v>
      </c>
      <c r="AC79" s="7">
        <f>+FY16Calculations!AC79*'Tuition Calculations'!BZ72*(1+'Select Headcount Changes'!V78)</f>
        <v>0</v>
      </c>
      <c r="AD79" s="7">
        <f>+FY16Calculations!AD79*'Tuition Calculations'!CF72*(1+'Select Headcount Changes'!V78)</f>
        <v>116.45683227189988</v>
      </c>
      <c r="AE79" s="7">
        <f>+FY16Calculations!AE79*'Tuition Calculations'!CL72*(1+'Select Headcount Changes'!V78)</f>
        <v>0</v>
      </c>
      <c r="AF79" s="7">
        <f t="shared" ref="AF79:AF95" si="49">SUM(AC79:AE79)</f>
        <v>116.45683227189988</v>
      </c>
      <c r="AG79" s="7">
        <f t="shared" ref="AG79:AG95" si="50">0.05*(Z79-AB79-AF79)</f>
        <v>30863.300620947964</v>
      </c>
      <c r="AH79" s="7">
        <f t="shared" ref="AH79:AH95" si="51">+Z79-AB79-AF79-AG79</f>
        <v>586402.71179801133</v>
      </c>
      <c r="AJ79" s="5">
        <v>0</v>
      </c>
      <c r="AK79" s="5">
        <v>1</v>
      </c>
      <c r="AL79" s="5">
        <v>0</v>
      </c>
      <c r="AM79" s="10">
        <f t="shared" si="17"/>
        <v>0</v>
      </c>
      <c r="AN79" s="10">
        <f t="shared" si="17"/>
        <v>586402.71179801133</v>
      </c>
      <c r="AO79" s="10">
        <f t="shared" si="17"/>
        <v>0</v>
      </c>
      <c r="AP79" s="37">
        <f t="shared" si="18"/>
        <v>586402.71179801133</v>
      </c>
    </row>
    <row r="80" spans="1:42" ht="18" customHeight="1" x14ac:dyDescent="0.25">
      <c r="A80" s="2" t="s">
        <v>13</v>
      </c>
      <c r="B80" s="2" t="s">
        <v>107</v>
      </c>
      <c r="C80" s="2" t="s">
        <v>11</v>
      </c>
      <c r="D80" s="2" t="s">
        <v>11</v>
      </c>
      <c r="E80" s="2" t="s">
        <v>12</v>
      </c>
      <c r="F80" s="2" t="s">
        <v>17</v>
      </c>
      <c r="G80" s="2" t="s">
        <v>18</v>
      </c>
      <c r="H80" s="2" t="s">
        <v>13</v>
      </c>
      <c r="I80" s="2" t="s">
        <v>14</v>
      </c>
      <c r="J80" s="7">
        <f>+FY16Calculations!J80*'Tuition Calculations'!BH73*(1+'Select Headcount Changes'!V79)</f>
        <v>2219993.1220001476</v>
      </c>
      <c r="K80" s="7">
        <f>+FY16Calculations!K80*'Tuition Calculations'!BN73*(1+'Select Headcount Changes'!V79)</f>
        <v>2219993.1220001476</v>
      </c>
      <c r="L80" s="7">
        <f t="shared" si="41"/>
        <v>88799.724880005902</v>
      </c>
      <c r="M80" s="7">
        <f>+FY16Calculations!M80*'Tuition Calculations'!BH73*(1+'Select Headcount Changes'!V79)</f>
        <v>0</v>
      </c>
      <c r="N80" s="7">
        <f>+FY16Calculations!N80*'Tuition Calculations'!BN73*(1+'Select Headcount Changes'!V79)</f>
        <v>20009.505402229766</v>
      </c>
      <c r="O80" s="7">
        <f>+FY16Calculations!O80*'Tuition Calculations'!BT73*(1+'Select Headcount Changes'!V79)</f>
        <v>0</v>
      </c>
      <c r="P80" s="7">
        <f t="shared" si="42"/>
        <v>20009.505402229766</v>
      </c>
      <c r="Q80" s="7">
        <f t="shared" si="43"/>
        <v>105559.19458589562</v>
      </c>
      <c r="R80" s="7">
        <f t="shared" si="44"/>
        <v>2005624.6971320165</v>
      </c>
      <c r="T80" s="5">
        <v>0</v>
      </c>
      <c r="U80" s="5">
        <v>1</v>
      </c>
      <c r="V80" s="5">
        <v>0</v>
      </c>
      <c r="W80" s="5">
        <f t="shared" si="45"/>
        <v>0</v>
      </c>
      <c r="X80" s="5">
        <f t="shared" si="46"/>
        <v>2005624.6971320165</v>
      </c>
      <c r="Y80" s="5">
        <f t="shared" si="47"/>
        <v>0</v>
      </c>
      <c r="Z80" s="7">
        <f>+FY16Calculations!Z80*'Tuition Calculations'!BZ73*(1+'Select Headcount Changes'!V79)</f>
        <v>116484.52942966002</v>
      </c>
      <c r="AA80" s="7">
        <f>+FY16Calculations!AA80*'Tuition Calculations'!CF73*(1+'Select Headcount Changes'!V79)</f>
        <v>116484.52942966002</v>
      </c>
      <c r="AB80" s="7">
        <f t="shared" si="48"/>
        <v>4659.3811771864011</v>
      </c>
      <c r="AC80" s="7">
        <f>+FY16Calculations!AC80*'Tuition Calculations'!BZ73*(1+'Select Headcount Changes'!V79)</f>
        <v>0</v>
      </c>
      <c r="AD80" s="7">
        <f>+FY16Calculations!AD80*'Tuition Calculations'!CF73*(1+'Select Headcount Changes'!V79)</f>
        <v>1052.4031844324327</v>
      </c>
      <c r="AE80" s="7">
        <f>+FY16Calculations!AE80*'Tuition Calculations'!CL73*(1+'Select Headcount Changes'!V79)</f>
        <v>0</v>
      </c>
      <c r="AF80" s="7">
        <f t="shared" si="49"/>
        <v>1052.4031844324327</v>
      </c>
      <c r="AG80" s="7">
        <f t="shared" si="50"/>
        <v>5538.6372534020593</v>
      </c>
      <c r="AH80" s="7">
        <f t="shared" si="51"/>
        <v>105234.10781463912</v>
      </c>
      <c r="AJ80" s="5">
        <v>0</v>
      </c>
      <c r="AK80" s="5">
        <v>1</v>
      </c>
      <c r="AL80" s="5">
        <v>0</v>
      </c>
      <c r="AM80" s="10">
        <f t="shared" si="17"/>
        <v>0</v>
      </c>
      <c r="AN80" s="10">
        <f t="shared" si="17"/>
        <v>105234.10781463912</v>
      </c>
      <c r="AO80" s="10">
        <f t="shared" si="17"/>
        <v>0</v>
      </c>
      <c r="AP80" s="37">
        <f t="shared" si="18"/>
        <v>105234.10781463912</v>
      </c>
    </row>
    <row r="81" spans="1:42" ht="18" customHeight="1" x14ac:dyDescent="0.25">
      <c r="A81" s="2" t="s">
        <v>13</v>
      </c>
      <c r="B81" s="2" t="s">
        <v>107</v>
      </c>
      <c r="C81" s="2" t="s">
        <v>11</v>
      </c>
      <c r="D81" s="2" t="s">
        <v>11</v>
      </c>
      <c r="E81" s="2" t="s">
        <v>12</v>
      </c>
      <c r="F81" s="2" t="s">
        <v>17</v>
      </c>
      <c r="G81" s="2" t="s">
        <v>18</v>
      </c>
      <c r="H81" s="2" t="s">
        <v>15</v>
      </c>
      <c r="I81" s="2" t="s">
        <v>16</v>
      </c>
      <c r="J81" s="7">
        <f>+FY16Calculations!J81*'Tuition Calculations'!BH74*(1+'Select Headcount Changes'!V80)</f>
        <v>253037.17667452339</v>
      </c>
      <c r="K81" s="7">
        <f>+FY16Calculations!K81*'Tuition Calculations'!BN74*(1+'Select Headcount Changes'!V80)</f>
        <v>87781.41928217106</v>
      </c>
      <c r="L81" s="7">
        <f t="shared" si="41"/>
        <v>3511.2567712868426</v>
      </c>
      <c r="M81" s="7">
        <f>+FY16Calculations!M81*'Tuition Calculations'!BH74*(1+'Select Headcount Changes'!V80)</f>
        <v>0</v>
      </c>
      <c r="N81" s="7">
        <f>+FY16Calculations!N81*'Tuition Calculations'!BN74*(1+'Select Headcount Changes'!V80)</f>
        <v>0</v>
      </c>
      <c r="O81" s="7">
        <f>+FY16Calculations!O81*'Tuition Calculations'!BT74*(1+'Select Headcount Changes'!V80)</f>
        <v>0</v>
      </c>
      <c r="P81" s="7">
        <f t="shared" si="42"/>
        <v>0</v>
      </c>
      <c r="Q81" s="7">
        <f t="shared" si="43"/>
        <v>12476.295995161829</v>
      </c>
      <c r="R81" s="7">
        <f t="shared" si="44"/>
        <v>237049.62390807472</v>
      </c>
      <c r="T81" s="5">
        <v>0</v>
      </c>
      <c r="U81" s="5">
        <v>1</v>
      </c>
      <c r="V81" s="5">
        <v>0</v>
      </c>
      <c r="W81" s="5">
        <f t="shared" si="45"/>
        <v>0</v>
      </c>
      <c r="X81" s="5">
        <f t="shared" si="46"/>
        <v>237049.62390807472</v>
      </c>
      <c r="Y81" s="5">
        <f t="shared" si="47"/>
        <v>0</v>
      </c>
      <c r="Z81" s="7">
        <f>+FY16Calculations!Z81*'Tuition Calculations'!BZ74*(1+'Select Headcount Changes'!V80)</f>
        <v>11922.991391142452</v>
      </c>
      <c r="AA81" s="7">
        <f>+FY16Calculations!AA81*'Tuition Calculations'!CF74*(1+'Select Headcount Changes'!V80)</f>
        <v>4617.5319432194901</v>
      </c>
      <c r="AB81" s="7">
        <f t="shared" si="48"/>
        <v>184.70127772877962</v>
      </c>
      <c r="AC81" s="7">
        <f>+FY16Calculations!AC81*'Tuition Calculations'!BZ74*(1+'Select Headcount Changes'!V80)</f>
        <v>0</v>
      </c>
      <c r="AD81" s="7">
        <f>+FY16Calculations!AD81*'Tuition Calculations'!CF74*(1+'Select Headcount Changes'!V80)</f>
        <v>0</v>
      </c>
      <c r="AE81" s="7">
        <f>+FY16Calculations!AE81*'Tuition Calculations'!CL74*(1+'Select Headcount Changes'!V80)</f>
        <v>0</v>
      </c>
      <c r="AF81" s="7">
        <f t="shared" si="49"/>
        <v>0</v>
      </c>
      <c r="AG81" s="7">
        <f t="shared" si="50"/>
        <v>586.91450567068364</v>
      </c>
      <c r="AH81" s="7">
        <f t="shared" si="51"/>
        <v>11151.375607742988</v>
      </c>
      <c r="AJ81" s="5">
        <v>0</v>
      </c>
      <c r="AK81" s="5">
        <v>1</v>
      </c>
      <c r="AL81" s="5">
        <v>0</v>
      </c>
      <c r="AM81" s="10">
        <f t="shared" si="17"/>
        <v>0</v>
      </c>
      <c r="AN81" s="10">
        <f t="shared" si="17"/>
        <v>11151.375607742988</v>
      </c>
      <c r="AO81" s="10">
        <f t="shared" si="17"/>
        <v>0</v>
      </c>
      <c r="AP81" s="37">
        <f t="shared" si="18"/>
        <v>11151.375607742988</v>
      </c>
    </row>
    <row r="82" spans="1:42" ht="18" customHeight="1" x14ac:dyDescent="0.25">
      <c r="A82" s="2" t="s">
        <v>13</v>
      </c>
      <c r="B82" s="2" t="s">
        <v>107</v>
      </c>
      <c r="C82" s="2" t="s">
        <v>17</v>
      </c>
      <c r="D82" s="2" t="s">
        <v>17</v>
      </c>
      <c r="E82" s="2" t="s">
        <v>20</v>
      </c>
      <c r="F82" s="2" t="s">
        <v>21</v>
      </c>
      <c r="G82" s="2" t="s">
        <v>20</v>
      </c>
      <c r="H82" s="2" t="s">
        <v>13</v>
      </c>
      <c r="I82" s="2" t="s">
        <v>14</v>
      </c>
      <c r="J82" s="7">
        <f>+FY16Calculations!J82*'Tuition Calculations'!BH75*(1+'Select Headcount Changes'!V81)</f>
        <v>414609.01750100183</v>
      </c>
      <c r="K82" s="7">
        <f>+FY16Calculations!K82*'Tuition Calculations'!BN75*(1+'Select Headcount Changes'!V81)</f>
        <v>414609.01750100183</v>
      </c>
      <c r="L82" s="7">
        <f t="shared" si="41"/>
        <v>16584.360700040073</v>
      </c>
      <c r="M82" s="7">
        <f>+FY16Calculations!M82*'Tuition Calculations'!BH75*(1+'Select Headcount Changes'!V81)</f>
        <v>0</v>
      </c>
      <c r="N82" s="7">
        <f>+FY16Calculations!N82*'Tuition Calculations'!BN75*(1+'Select Headcount Changes'!V81)</f>
        <v>37743.344640233852</v>
      </c>
      <c r="O82" s="7">
        <f>+FY16Calculations!O82*'Tuition Calculations'!BT75*(1+'Select Headcount Changes'!V81)</f>
        <v>0</v>
      </c>
      <c r="P82" s="7">
        <f t="shared" si="42"/>
        <v>37743.344640233852</v>
      </c>
      <c r="Q82" s="7">
        <f t="shared" si="43"/>
        <v>18014.065608036395</v>
      </c>
      <c r="R82" s="7">
        <f t="shared" si="44"/>
        <v>342267.2465526915</v>
      </c>
      <c r="T82" s="5">
        <v>0</v>
      </c>
      <c r="U82" s="5">
        <v>1</v>
      </c>
      <c r="V82" s="5">
        <v>0</v>
      </c>
      <c r="W82" s="5">
        <f t="shared" si="45"/>
        <v>0</v>
      </c>
      <c r="X82" s="5">
        <f t="shared" si="46"/>
        <v>342267.2465526915</v>
      </c>
      <c r="Y82" s="5">
        <f t="shared" si="47"/>
        <v>0</v>
      </c>
      <c r="Z82" s="7">
        <f>+FY16Calculations!Z82*'Tuition Calculations'!BZ75*(1+'Select Headcount Changes'!V81)</f>
        <v>12816.892592039074</v>
      </c>
      <c r="AA82" s="7">
        <f>+FY16Calculations!AA82*'Tuition Calculations'!CF75*(1+'Select Headcount Changes'!V81)</f>
        <v>12816.892592039074</v>
      </c>
      <c r="AB82" s="7">
        <f t="shared" si="48"/>
        <v>512.67570368156294</v>
      </c>
      <c r="AC82" s="7">
        <f>+FY16Calculations!AC82*'Tuition Calculations'!BZ75*(1+'Select Headcount Changes'!V81)</f>
        <v>0</v>
      </c>
      <c r="AD82" s="7">
        <f>+FY16Calculations!AD82*'Tuition Calculations'!CF75*(1+'Select Headcount Changes'!V81)</f>
        <v>388.28115004587556</v>
      </c>
      <c r="AE82" s="7">
        <f>+FY16Calculations!AE82*'Tuition Calculations'!CL75*(1+'Select Headcount Changes'!V81)</f>
        <v>0</v>
      </c>
      <c r="AF82" s="7">
        <f t="shared" si="49"/>
        <v>388.28115004587556</v>
      </c>
      <c r="AG82" s="7">
        <f t="shared" si="50"/>
        <v>595.79678691558172</v>
      </c>
      <c r="AH82" s="7">
        <f t="shared" si="51"/>
        <v>11320.138951396053</v>
      </c>
      <c r="AJ82" s="5">
        <v>0</v>
      </c>
      <c r="AK82" s="5">
        <v>1</v>
      </c>
      <c r="AL82" s="5">
        <v>0</v>
      </c>
      <c r="AM82" s="10">
        <f t="shared" si="17"/>
        <v>0</v>
      </c>
      <c r="AN82" s="10">
        <f t="shared" si="17"/>
        <v>11320.138951396053</v>
      </c>
      <c r="AO82" s="10">
        <f t="shared" si="17"/>
        <v>0</v>
      </c>
      <c r="AP82" s="37">
        <f t="shared" si="18"/>
        <v>11320.138951396053</v>
      </c>
    </row>
    <row r="83" spans="1:42" ht="18" customHeight="1" x14ac:dyDescent="0.25">
      <c r="A83" s="2" t="s">
        <v>13</v>
      </c>
      <c r="B83" s="2" t="s">
        <v>107</v>
      </c>
      <c r="C83" s="2" t="s">
        <v>17</v>
      </c>
      <c r="D83" s="2" t="s">
        <v>17</v>
      </c>
      <c r="E83" s="2" t="s">
        <v>20</v>
      </c>
      <c r="F83" s="2" t="s">
        <v>21</v>
      </c>
      <c r="G83" s="2" t="s">
        <v>20</v>
      </c>
      <c r="H83" s="2" t="s">
        <v>15</v>
      </c>
      <c r="I83" s="2" t="s">
        <v>16</v>
      </c>
      <c r="J83" s="7">
        <f>+FY16Calculations!J83*'Tuition Calculations'!BH76*(1+'Select Headcount Changes'!V82)</f>
        <v>274662.37750597711</v>
      </c>
      <c r="K83" s="7">
        <f>+FY16Calculations!K83*'Tuition Calculations'!BN76*(1+'Select Headcount Changes'!V82)</f>
        <v>154045.27320598718</v>
      </c>
      <c r="L83" s="7">
        <f t="shared" si="41"/>
        <v>6161.8109282394871</v>
      </c>
      <c r="M83" s="7">
        <f>+FY16Calculations!M83*'Tuition Calculations'!BH76*(1+'Select Headcount Changes'!V82)</f>
        <v>0</v>
      </c>
      <c r="N83" s="7">
        <f>+FY16Calculations!N83*'Tuition Calculations'!BN76*(1+'Select Headcount Changes'!V82)</f>
        <v>20092.861722520069</v>
      </c>
      <c r="O83" s="7">
        <f>+FY16Calculations!O83*'Tuition Calculations'!BT76*(1+'Select Headcount Changes'!V82)</f>
        <v>15732.665778259563</v>
      </c>
      <c r="P83" s="7">
        <f t="shared" si="42"/>
        <v>35825.52750077963</v>
      </c>
      <c r="Q83" s="7">
        <f t="shared" si="43"/>
        <v>11633.751953847901</v>
      </c>
      <c r="R83" s="7">
        <f t="shared" si="44"/>
        <v>221041.28712311009</v>
      </c>
      <c r="T83" s="5">
        <v>0</v>
      </c>
      <c r="U83" s="5">
        <v>1</v>
      </c>
      <c r="V83" s="5">
        <v>0</v>
      </c>
      <c r="W83" s="5">
        <f t="shared" si="45"/>
        <v>0</v>
      </c>
      <c r="X83" s="5">
        <f t="shared" si="46"/>
        <v>221041.28712311009</v>
      </c>
      <c r="Y83" s="5">
        <f t="shared" si="47"/>
        <v>0</v>
      </c>
      <c r="Z83" s="7">
        <f>+FY16Calculations!Z83*'Tuition Calculations'!BZ76*(1+'Select Headcount Changes'!V82)</f>
        <v>9962.6595239991711</v>
      </c>
      <c r="AA83" s="7">
        <f>+FY16Calculations!AA83*'Tuition Calculations'!CF76*(1+'Select Headcount Changes'!V82)</f>
        <v>4762.0259359996035</v>
      </c>
      <c r="AB83" s="7">
        <f t="shared" si="48"/>
        <v>190.48103743998414</v>
      </c>
      <c r="AC83" s="7">
        <f>+FY16Calculations!AC83*'Tuition Calculations'!BZ76*(1+'Select Headcount Changes'!V82)</f>
        <v>0</v>
      </c>
      <c r="AD83" s="7">
        <f>+FY16Calculations!AD83*'Tuition Calculations'!CF76*(1+'Select Headcount Changes'!V82)</f>
        <v>0</v>
      </c>
      <c r="AE83" s="7">
        <f>+FY16Calculations!AE83*'Tuition Calculations'!CL76*(1+'Select Headcount Changes'!V82)</f>
        <v>678.3435114782045</v>
      </c>
      <c r="AF83" s="7">
        <f t="shared" si="49"/>
        <v>678.3435114782045</v>
      </c>
      <c r="AG83" s="7">
        <f t="shared" si="50"/>
        <v>454.69174875404917</v>
      </c>
      <c r="AH83" s="7">
        <f t="shared" si="51"/>
        <v>8639.1432263269344</v>
      </c>
      <c r="AJ83" s="5">
        <v>0</v>
      </c>
      <c r="AK83" s="5">
        <v>1</v>
      </c>
      <c r="AL83" s="5">
        <v>0</v>
      </c>
      <c r="AM83" s="10">
        <f t="shared" si="17"/>
        <v>0</v>
      </c>
      <c r="AN83" s="10">
        <f t="shared" si="17"/>
        <v>8639.1432263269344</v>
      </c>
      <c r="AO83" s="10">
        <f t="shared" si="17"/>
        <v>0</v>
      </c>
      <c r="AP83" s="37">
        <f t="shared" si="18"/>
        <v>8639.1432263269344</v>
      </c>
    </row>
    <row r="84" spans="1:42" ht="18" customHeight="1" x14ac:dyDescent="0.25">
      <c r="A84" s="2" t="s">
        <v>13</v>
      </c>
      <c r="B84" s="2" t="s">
        <v>107</v>
      </c>
      <c r="C84" s="2" t="s">
        <v>19</v>
      </c>
      <c r="D84" s="2" t="s">
        <v>19</v>
      </c>
      <c r="E84" s="2" t="s">
        <v>23</v>
      </c>
      <c r="F84" s="2" t="s">
        <v>22</v>
      </c>
      <c r="G84" s="2" t="s">
        <v>23</v>
      </c>
      <c r="H84" s="2" t="s">
        <v>13</v>
      </c>
      <c r="I84" s="2" t="s">
        <v>14</v>
      </c>
      <c r="J84" s="7">
        <f>+FY16Calculations!J84*'Tuition Calculations'!BH77*(1+'Select Headcount Changes'!V83)</f>
        <v>1956560.5517528169</v>
      </c>
      <c r="K84" s="7">
        <f>+FY16Calculations!K84*'Tuition Calculations'!BN77*(1+'Select Headcount Changes'!V83)</f>
        <v>1956560.5517528169</v>
      </c>
      <c r="L84" s="7">
        <f t="shared" si="41"/>
        <v>78262.422070112676</v>
      </c>
      <c r="M84" s="7">
        <f>+FY16Calculations!M84*'Tuition Calculations'!BH77*(1+'Select Headcount Changes'!V83)</f>
        <v>0</v>
      </c>
      <c r="N84" s="7">
        <f>+FY16Calculations!N84*'Tuition Calculations'!BN77*(1+'Select Headcount Changes'!V83)</f>
        <v>20114.013913808347</v>
      </c>
      <c r="O84" s="7">
        <f>+FY16Calculations!O84*'Tuition Calculations'!BT77*(1+'Select Headcount Changes'!V83)</f>
        <v>0</v>
      </c>
      <c r="P84" s="7">
        <f t="shared" si="42"/>
        <v>20114.013913808347</v>
      </c>
      <c r="Q84" s="7">
        <f t="shared" si="43"/>
        <v>92909.205788444786</v>
      </c>
      <c r="R84" s="7">
        <f t="shared" si="44"/>
        <v>1765274.909980451</v>
      </c>
      <c r="T84" s="5">
        <v>0</v>
      </c>
      <c r="U84" s="5">
        <v>1</v>
      </c>
      <c r="V84" s="5">
        <v>0</v>
      </c>
      <c r="W84" s="5">
        <f t="shared" si="45"/>
        <v>0</v>
      </c>
      <c r="X84" s="5">
        <f t="shared" si="46"/>
        <v>1765274.909980451</v>
      </c>
      <c r="Y84" s="5">
        <f t="shared" si="47"/>
        <v>0</v>
      </c>
      <c r="Z84" s="7">
        <f>+FY16Calculations!Z84*'Tuition Calculations'!BZ77*(1+'Select Headcount Changes'!V83)</f>
        <v>60506.584855243906</v>
      </c>
      <c r="AA84" s="7">
        <f>+FY16Calculations!AA84*'Tuition Calculations'!CF77*(1+'Select Headcount Changes'!V83)</f>
        <v>60506.584855243906</v>
      </c>
      <c r="AB84" s="7">
        <f t="shared" si="48"/>
        <v>2420.2633942097564</v>
      </c>
      <c r="AC84" s="7">
        <f>+FY16Calculations!AC84*'Tuition Calculations'!BZ77*(1+'Select Headcount Changes'!V83)</f>
        <v>0</v>
      </c>
      <c r="AD84" s="7">
        <f>+FY16Calculations!AD84*'Tuition Calculations'!CF77*(1+'Select Headcount Changes'!V83)</f>
        <v>622.3273798524632</v>
      </c>
      <c r="AE84" s="7">
        <f>+FY16Calculations!AE84*'Tuition Calculations'!CL77*(1+'Select Headcount Changes'!V83)</f>
        <v>0</v>
      </c>
      <c r="AF84" s="7">
        <f t="shared" si="49"/>
        <v>622.3273798524632</v>
      </c>
      <c r="AG84" s="7">
        <f t="shared" si="50"/>
        <v>2873.199704059085</v>
      </c>
      <c r="AH84" s="7">
        <f t="shared" si="51"/>
        <v>54590.794377122606</v>
      </c>
      <c r="AJ84" s="5">
        <v>0</v>
      </c>
      <c r="AK84" s="5">
        <v>1</v>
      </c>
      <c r="AL84" s="5">
        <v>0</v>
      </c>
      <c r="AM84" s="10">
        <f t="shared" si="17"/>
        <v>0</v>
      </c>
      <c r="AN84" s="10">
        <f t="shared" si="17"/>
        <v>54590.794377122606</v>
      </c>
      <c r="AO84" s="10">
        <f t="shared" si="17"/>
        <v>0</v>
      </c>
      <c r="AP84" s="37">
        <f t="shared" si="18"/>
        <v>54590.794377122606</v>
      </c>
    </row>
    <row r="85" spans="1:42" ht="18" customHeight="1" x14ac:dyDescent="0.25">
      <c r="A85" s="2" t="s">
        <v>13</v>
      </c>
      <c r="B85" s="2" t="s">
        <v>107</v>
      </c>
      <c r="C85" s="2" t="s">
        <v>19</v>
      </c>
      <c r="D85" s="2" t="s">
        <v>19</v>
      </c>
      <c r="E85" s="2" t="s">
        <v>23</v>
      </c>
      <c r="F85" s="2" t="s">
        <v>22</v>
      </c>
      <c r="G85" s="2" t="s">
        <v>23</v>
      </c>
      <c r="H85" s="2" t="s">
        <v>15</v>
      </c>
      <c r="I85" s="2" t="s">
        <v>16</v>
      </c>
      <c r="J85" s="7">
        <f>+FY16Calculations!J85*'Tuition Calculations'!BH78*(1+'Select Headcount Changes'!V84)</f>
        <v>111290.15360496</v>
      </c>
      <c r="K85" s="7">
        <f>+FY16Calculations!K85*'Tuition Calculations'!BN78*(1+'Select Headcount Changes'!V84)</f>
        <v>62667.07919828</v>
      </c>
      <c r="L85" s="7">
        <f t="shared" si="41"/>
        <v>2506.6831679311999</v>
      </c>
      <c r="M85" s="7">
        <f>+FY16Calculations!M85*'Tuition Calculations'!BH78*(1+'Select Headcount Changes'!V84)</f>
        <v>0</v>
      </c>
      <c r="N85" s="7">
        <f>+FY16Calculations!N85*'Tuition Calculations'!BN78*(1+'Select Headcount Changes'!V84)</f>
        <v>0</v>
      </c>
      <c r="O85" s="7">
        <f>+FY16Calculations!O85*'Tuition Calculations'!BT78*(1+'Select Headcount Changes'!V84)</f>
        <v>0</v>
      </c>
      <c r="P85" s="7">
        <f t="shared" si="42"/>
        <v>0</v>
      </c>
      <c r="Q85" s="7">
        <f t="shared" si="43"/>
        <v>5439.1735218514405</v>
      </c>
      <c r="R85" s="7">
        <f t="shared" si="44"/>
        <v>103344.29691517736</v>
      </c>
      <c r="T85" s="5">
        <v>0</v>
      </c>
      <c r="U85" s="5">
        <v>1</v>
      </c>
      <c r="V85" s="5">
        <v>0</v>
      </c>
      <c r="W85" s="5">
        <f t="shared" si="45"/>
        <v>0</v>
      </c>
      <c r="X85" s="5">
        <f t="shared" si="46"/>
        <v>103344.29691517736</v>
      </c>
      <c r="Y85" s="5">
        <f t="shared" si="47"/>
        <v>0</v>
      </c>
      <c r="Z85" s="7">
        <f>+FY16Calculations!Z85*'Tuition Calculations'!BZ78*(1+'Select Headcount Changes'!V84)</f>
        <v>4036.9988774799999</v>
      </c>
      <c r="AA85" s="7">
        <f>+FY16Calculations!AA85*'Tuition Calculations'!CF78*(1+'Select Headcount Changes'!V84)</f>
        <v>1938.92195758</v>
      </c>
      <c r="AB85" s="7">
        <f t="shared" si="48"/>
        <v>77.556878303200008</v>
      </c>
      <c r="AC85" s="7">
        <f>+FY16Calculations!AC85*'Tuition Calculations'!BZ78*(1+'Select Headcount Changes'!V84)</f>
        <v>0</v>
      </c>
      <c r="AD85" s="7">
        <f>+FY16Calculations!AD85*'Tuition Calculations'!CF78*(1+'Select Headcount Changes'!V84)</f>
        <v>0</v>
      </c>
      <c r="AE85" s="7">
        <f>+FY16Calculations!AE85*'Tuition Calculations'!CL78*(1+'Select Headcount Changes'!V84)</f>
        <v>0</v>
      </c>
      <c r="AF85" s="7">
        <f t="shared" si="49"/>
        <v>0</v>
      </c>
      <c r="AG85" s="7">
        <f t="shared" si="50"/>
        <v>197.97209995884</v>
      </c>
      <c r="AH85" s="7">
        <f t="shared" si="51"/>
        <v>3761.4698992179601</v>
      </c>
      <c r="AJ85" s="5">
        <v>0</v>
      </c>
      <c r="AK85" s="5">
        <v>1</v>
      </c>
      <c r="AL85" s="5">
        <v>0</v>
      </c>
      <c r="AM85" s="10">
        <f t="shared" si="17"/>
        <v>0</v>
      </c>
      <c r="AN85" s="10">
        <f t="shared" si="17"/>
        <v>3761.4698992179601</v>
      </c>
      <c r="AO85" s="10">
        <f t="shared" si="17"/>
        <v>0</v>
      </c>
      <c r="AP85" s="37">
        <f t="shared" si="18"/>
        <v>3761.4698992179601</v>
      </c>
    </row>
    <row r="86" spans="1:42" ht="18" customHeight="1" x14ac:dyDescent="0.25">
      <c r="A86" s="2" t="s">
        <v>13</v>
      </c>
      <c r="B86" s="2" t="s">
        <v>107</v>
      </c>
      <c r="C86" s="2" t="s">
        <v>21</v>
      </c>
      <c r="D86" s="2" t="s">
        <v>21</v>
      </c>
      <c r="E86" s="2" t="s">
        <v>25</v>
      </c>
      <c r="F86" s="2" t="s">
        <v>19</v>
      </c>
      <c r="G86" s="2" t="s">
        <v>26</v>
      </c>
      <c r="H86" s="2" t="s">
        <v>13</v>
      </c>
      <c r="I86" s="2" t="s">
        <v>14</v>
      </c>
      <c r="J86" s="7">
        <f>+FY16Calculations!J86*'Tuition Calculations'!BH79*(1+'Select Headcount Changes'!V85)</f>
        <v>49501.9067</v>
      </c>
      <c r="K86" s="7">
        <f>+FY16Calculations!K86*'Tuition Calculations'!BN79*(1+'Select Headcount Changes'!V85)</f>
        <v>49501.9067</v>
      </c>
      <c r="L86" s="7">
        <f t="shared" si="41"/>
        <v>1980.076268</v>
      </c>
      <c r="M86" s="7">
        <f>+FY16Calculations!M86*'Tuition Calculations'!BH79*(1+'Select Headcount Changes'!V85)</f>
        <v>0</v>
      </c>
      <c r="N86" s="7">
        <f>+FY16Calculations!N86*'Tuition Calculations'!BN79*(1+'Select Headcount Changes'!V85)</f>
        <v>0</v>
      </c>
      <c r="O86" s="7">
        <f>+FY16Calculations!O86*'Tuition Calculations'!BT79*(1+'Select Headcount Changes'!V85)</f>
        <v>0</v>
      </c>
      <c r="P86" s="7">
        <f t="shared" si="42"/>
        <v>0</v>
      </c>
      <c r="Q86" s="7">
        <f t="shared" si="43"/>
        <v>2376.0915216000003</v>
      </c>
      <c r="R86" s="7">
        <f t="shared" si="44"/>
        <v>45145.738910400003</v>
      </c>
      <c r="T86" s="5">
        <v>0</v>
      </c>
      <c r="U86" s="5">
        <v>1</v>
      </c>
      <c r="V86" s="5">
        <v>0</v>
      </c>
      <c r="W86" s="5">
        <f t="shared" si="45"/>
        <v>0</v>
      </c>
      <c r="X86" s="5">
        <f t="shared" si="46"/>
        <v>45145.738910400003</v>
      </c>
      <c r="Y86" s="5">
        <f t="shared" si="47"/>
        <v>0</v>
      </c>
      <c r="Z86" s="7">
        <f>+FY16Calculations!Z86*'Tuition Calculations'!BZ79*(1+'Select Headcount Changes'!V85)</f>
        <v>1529.94480316</v>
      </c>
      <c r="AA86" s="7">
        <f>+FY16Calculations!AA86*'Tuition Calculations'!CF79*(1+'Select Headcount Changes'!V85)</f>
        <v>1529.94480316</v>
      </c>
      <c r="AB86" s="7">
        <f t="shared" si="48"/>
        <v>61.197792126400003</v>
      </c>
      <c r="AC86" s="7">
        <f>+FY16Calculations!AC86*'Tuition Calculations'!BZ79*(1+'Select Headcount Changes'!V85)</f>
        <v>0</v>
      </c>
      <c r="AD86" s="7">
        <f>+FY16Calculations!AD86*'Tuition Calculations'!CF79*(1+'Select Headcount Changes'!V85)</f>
        <v>0</v>
      </c>
      <c r="AE86" s="7">
        <f>+FY16Calculations!AE86*'Tuition Calculations'!CL79*(1+'Select Headcount Changes'!V85)</f>
        <v>0</v>
      </c>
      <c r="AF86" s="7">
        <f t="shared" si="49"/>
        <v>0</v>
      </c>
      <c r="AG86" s="7">
        <f t="shared" si="50"/>
        <v>73.437350551680012</v>
      </c>
      <c r="AH86" s="7">
        <f t="shared" si="51"/>
        <v>1395.30966048192</v>
      </c>
      <c r="AJ86" s="5">
        <v>0</v>
      </c>
      <c r="AK86" s="5">
        <v>1</v>
      </c>
      <c r="AL86" s="5">
        <v>0</v>
      </c>
      <c r="AM86" s="10">
        <f t="shared" si="17"/>
        <v>0</v>
      </c>
      <c r="AN86" s="10">
        <f t="shared" si="17"/>
        <v>1395.30966048192</v>
      </c>
      <c r="AO86" s="10">
        <f t="shared" si="17"/>
        <v>0</v>
      </c>
      <c r="AP86" s="37">
        <f t="shared" si="18"/>
        <v>1395.30966048192</v>
      </c>
    </row>
    <row r="87" spans="1:42" ht="18" customHeight="1" x14ac:dyDescent="0.25">
      <c r="A87" s="2" t="s">
        <v>13</v>
      </c>
      <c r="B87" s="2" t="s">
        <v>107</v>
      </c>
      <c r="C87" s="2" t="s">
        <v>21</v>
      </c>
      <c r="D87" s="2" t="s">
        <v>21</v>
      </c>
      <c r="E87" s="2" t="s">
        <v>25</v>
      </c>
      <c r="F87" s="2" t="s">
        <v>19</v>
      </c>
      <c r="G87" s="2" t="s">
        <v>26</v>
      </c>
      <c r="H87" s="2" t="s">
        <v>15</v>
      </c>
      <c r="I87" s="2" t="s">
        <v>16</v>
      </c>
      <c r="J87" s="7">
        <f>+FY16Calculations!J87*'Tuition Calculations'!BH80*(1+'Select Headcount Changes'!V86)</f>
        <v>0</v>
      </c>
      <c r="K87" s="7">
        <f>+FY16Calculations!K87*'Tuition Calculations'!BN80*(1+'Select Headcount Changes'!V86)</f>
        <v>0</v>
      </c>
      <c r="L87" s="7">
        <f t="shared" si="41"/>
        <v>0</v>
      </c>
      <c r="M87" s="7">
        <f>+FY16Calculations!M87*'Tuition Calculations'!BH80*(1+'Select Headcount Changes'!V86)</f>
        <v>0</v>
      </c>
      <c r="N87" s="7">
        <f>+FY16Calculations!N87*'Tuition Calculations'!BN80*(1+'Select Headcount Changes'!V86)</f>
        <v>0</v>
      </c>
      <c r="O87" s="7">
        <f>+FY16Calculations!O87*'Tuition Calculations'!BT80*(1+'Select Headcount Changes'!V86)</f>
        <v>0</v>
      </c>
      <c r="P87" s="7">
        <f t="shared" si="42"/>
        <v>0</v>
      </c>
      <c r="Q87" s="7">
        <f t="shared" si="43"/>
        <v>0</v>
      </c>
      <c r="R87" s="7">
        <f t="shared" si="44"/>
        <v>0</v>
      </c>
      <c r="T87" s="5">
        <v>0</v>
      </c>
      <c r="U87" s="5">
        <v>1</v>
      </c>
      <c r="V87" s="5">
        <v>0</v>
      </c>
      <c r="W87" s="5">
        <f t="shared" si="45"/>
        <v>0</v>
      </c>
      <c r="X87" s="5">
        <f t="shared" si="46"/>
        <v>0</v>
      </c>
      <c r="Y87" s="5">
        <f t="shared" si="47"/>
        <v>0</v>
      </c>
      <c r="Z87" s="7">
        <f>+FY16Calculations!Z87*'Tuition Calculations'!BZ80*(1+'Select Headcount Changes'!V86)</f>
        <v>0</v>
      </c>
      <c r="AA87" s="7">
        <f>+FY16Calculations!AA87*'Tuition Calculations'!CF80*(1+'Select Headcount Changes'!V86)</f>
        <v>0</v>
      </c>
      <c r="AB87" s="7">
        <f t="shared" si="48"/>
        <v>0</v>
      </c>
      <c r="AC87" s="7">
        <f>+FY16Calculations!AC87*'Tuition Calculations'!BZ80*(1+'Select Headcount Changes'!V86)</f>
        <v>0</v>
      </c>
      <c r="AD87" s="7">
        <f>+FY16Calculations!AD87*'Tuition Calculations'!CF80*(1+'Select Headcount Changes'!V86)</f>
        <v>0</v>
      </c>
      <c r="AE87" s="7">
        <f>+FY16Calculations!AE87*'Tuition Calculations'!CL80*(1+'Select Headcount Changes'!V86)</f>
        <v>0</v>
      </c>
      <c r="AF87" s="7">
        <f t="shared" si="49"/>
        <v>0</v>
      </c>
      <c r="AG87" s="7">
        <f t="shared" si="50"/>
        <v>0</v>
      </c>
      <c r="AH87" s="7">
        <f t="shared" si="51"/>
        <v>0</v>
      </c>
      <c r="AJ87" s="5">
        <v>0</v>
      </c>
      <c r="AK87" s="5">
        <v>1</v>
      </c>
      <c r="AL87" s="5">
        <v>0</v>
      </c>
      <c r="AM87" s="10">
        <f t="shared" si="17"/>
        <v>0</v>
      </c>
      <c r="AN87" s="10">
        <f t="shared" si="17"/>
        <v>0</v>
      </c>
      <c r="AO87" s="10">
        <f t="shared" si="17"/>
        <v>0</v>
      </c>
      <c r="AP87" s="37">
        <f t="shared" si="18"/>
        <v>0</v>
      </c>
    </row>
    <row r="88" spans="1:42" ht="18" customHeight="1" x14ac:dyDescent="0.25">
      <c r="A88" s="2" t="s">
        <v>13</v>
      </c>
      <c r="B88" s="2" t="s">
        <v>107</v>
      </c>
      <c r="C88" s="2" t="s">
        <v>21</v>
      </c>
      <c r="D88" s="2" t="s">
        <v>21</v>
      </c>
      <c r="E88" s="2" t="s">
        <v>25</v>
      </c>
      <c r="F88" s="2" t="s">
        <v>27</v>
      </c>
      <c r="G88" s="2" t="s">
        <v>25</v>
      </c>
      <c r="H88" s="2" t="s">
        <v>13</v>
      </c>
      <c r="I88" s="2" t="s">
        <v>14</v>
      </c>
      <c r="J88" s="7">
        <f>+FY16Calculations!J88*'Tuition Calculations'!BH81*(1+'Select Headcount Changes'!V87)</f>
        <v>0</v>
      </c>
      <c r="K88" s="7">
        <f>+FY16Calculations!K88*'Tuition Calculations'!BN81*(1+'Select Headcount Changes'!V87)</f>
        <v>0</v>
      </c>
      <c r="L88" s="7">
        <f t="shared" si="41"/>
        <v>0</v>
      </c>
      <c r="M88" s="7">
        <f>+FY16Calculations!M88*'Tuition Calculations'!BH81*(1+'Select Headcount Changes'!V87)</f>
        <v>0</v>
      </c>
      <c r="N88" s="7">
        <f>+FY16Calculations!N88*'Tuition Calculations'!BN81*(1+'Select Headcount Changes'!V87)</f>
        <v>0</v>
      </c>
      <c r="O88" s="7">
        <f>+FY16Calculations!O88*'Tuition Calculations'!BT81*(1+'Select Headcount Changes'!V87)</f>
        <v>0</v>
      </c>
      <c r="P88" s="7">
        <f t="shared" si="42"/>
        <v>0</v>
      </c>
      <c r="Q88" s="7">
        <f t="shared" si="43"/>
        <v>0</v>
      </c>
      <c r="R88" s="7">
        <f t="shared" si="44"/>
        <v>0</v>
      </c>
      <c r="T88" s="5">
        <v>0</v>
      </c>
      <c r="U88" s="5">
        <v>1</v>
      </c>
      <c r="V88" s="5">
        <v>0</v>
      </c>
      <c r="W88" s="5">
        <f t="shared" si="45"/>
        <v>0</v>
      </c>
      <c r="X88" s="5">
        <f t="shared" si="46"/>
        <v>0</v>
      </c>
      <c r="Y88" s="5">
        <f t="shared" si="47"/>
        <v>0</v>
      </c>
      <c r="Z88" s="7">
        <f>+FY16Calculations!Z88*'Tuition Calculations'!BZ81*(1+'Select Headcount Changes'!V87)</f>
        <v>0</v>
      </c>
      <c r="AA88" s="7">
        <f>+FY16Calculations!AA88*'Tuition Calculations'!CF81*(1+'Select Headcount Changes'!V87)</f>
        <v>0</v>
      </c>
      <c r="AB88" s="7">
        <f t="shared" si="48"/>
        <v>0</v>
      </c>
      <c r="AC88" s="7">
        <f>+FY16Calculations!AC88*'Tuition Calculations'!BZ81*(1+'Select Headcount Changes'!V87)</f>
        <v>0</v>
      </c>
      <c r="AD88" s="7">
        <f>+FY16Calculations!AD88*'Tuition Calculations'!CF81*(1+'Select Headcount Changes'!V87)</f>
        <v>0</v>
      </c>
      <c r="AE88" s="7">
        <f>+FY16Calculations!AE88*'Tuition Calculations'!CL81*(1+'Select Headcount Changes'!V87)</f>
        <v>0</v>
      </c>
      <c r="AF88" s="7">
        <f t="shared" si="49"/>
        <v>0</v>
      </c>
      <c r="AG88" s="7">
        <f t="shared" si="50"/>
        <v>0</v>
      </c>
      <c r="AH88" s="7">
        <f t="shared" si="51"/>
        <v>0</v>
      </c>
      <c r="AJ88" s="5">
        <v>0</v>
      </c>
      <c r="AK88" s="5">
        <v>1</v>
      </c>
      <c r="AL88" s="5">
        <v>0</v>
      </c>
      <c r="AM88" s="10">
        <f t="shared" si="17"/>
        <v>0</v>
      </c>
      <c r="AN88" s="10">
        <f t="shared" si="17"/>
        <v>0</v>
      </c>
      <c r="AO88" s="10">
        <f t="shared" si="17"/>
        <v>0</v>
      </c>
      <c r="AP88" s="37">
        <f t="shared" si="18"/>
        <v>0</v>
      </c>
    </row>
    <row r="89" spans="1:42" ht="18" customHeight="1" x14ac:dyDescent="0.25">
      <c r="A89" s="2" t="s">
        <v>13</v>
      </c>
      <c r="B89" s="2" t="s">
        <v>107</v>
      </c>
      <c r="C89" s="2" t="s">
        <v>21</v>
      </c>
      <c r="D89" s="2" t="s">
        <v>21</v>
      </c>
      <c r="E89" s="2" t="s">
        <v>25</v>
      </c>
      <c r="F89" s="2" t="s">
        <v>27</v>
      </c>
      <c r="G89" s="2" t="s">
        <v>25</v>
      </c>
      <c r="H89" s="2" t="s">
        <v>15</v>
      </c>
      <c r="I89" s="2" t="s">
        <v>16</v>
      </c>
      <c r="J89" s="7">
        <f>+FY16Calculations!J89*'Tuition Calculations'!BH82*(1+'Select Headcount Changes'!V88)</f>
        <v>0</v>
      </c>
      <c r="K89" s="7">
        <f>+FY16Calculations!K89*'Tuition Calculations'!BN82*(1+'Select Headcount Changes'!V88)</f>
        <v>0</v>
      </c>
      <c r="L89" s="7">
        <f t="shared" si="41"/>
        <v>0</v>
      </c>
      <c r="M89" s="7">
        <f>+FY16Calculations!M89*'Tuition Calculations'!BH82*(1+'Select Headcount Changes'!V88)</f>
        <v>0</v>
      </c>
      <c r="N89" s="7">
        <f>+FY16Calculations!N89*'Tuition Calculations'!BN82*(1+'Select Headcount Changes'!V88)</f>
        <v>0</v>
      </c>
      <c r="O89" s="7">
        <f>+FY16Calculations!O89*'Tuition Calculations'!BT82*(1+'Select Headcount Changes'!V88)</f>
        <v>0</v>
      </c>
      <c r="P89" s="7">
        <f t="shared" si="42"/>
        <v>0</v>
      </c>
      <c r="Q89" s="7">
        <f t="shared" si="43"/>
        <v>0</v>
      </c>
      <c r="R89" s="7">
        <f t="shared" si="44"/>
        <v>0</v>
      </c>
      <c r="T89" s="5">
        <v>0</v>
      </c>
      <c r="U89" s="5">
        <v>1</v>
      </c>
      <c r="V89" s="5">
        <v>0</v>
      </c>
      <c r="W89" s="5">
        <f t="shared" si="45"/>
        <v>0</v>
      </c>
      <c r="X89" s="5">
        <f t="shared" si="46"/>
        <v>0</v>
      </c>
      <c r="Y89" s="5">
        <f t="shared" si="47"/>
        <v>0</v>
      </c>
      <c r="Z89" s="7">
        <f>+FY16Calculations!Z89*'Tuition Calculations'!BZ82*(1+'Select Headcount Changes'!V88)</f>
        <v>0</v>
      </c>
      <c r="AA89" s="7">
        <f>+FY16Calculations!AA89*'Tuition Calculations'!CF82*(1+'Select Headcount Changes'!V88)</f>
        <v>0</v>
      </c>
      <c r="AB89" s="7">
        <f t="shared" si="48"/>
        <v>0</v>
      </c>
      <c r="AC89" s="7">
        <f>+FY16Calculations!AC89*'Tuition Calculations'!BZ82*(1+'Select Headcount Changes'!V88)</f>
        <v>0</v>
      </c>
      <c r="AD89" s="7">
        <f>+FY16Calculations!AD89*'Tuition Calculations'!CF82*(1+'Select Headcount Changes'!V88)</f>
        <v>0</v>
      </c>
      <c r="AE89" s="7">
        <f>+FY16Calculations!AE89*'Tuition Calculations'!CL82*(1+'Select Headcount Changes'!V88)</f>
        <v>0</v>
      </c>
      <c r="AF89" s="7">
        <f t="shared" si="49"/>
        <v>0</v>
      </c>
      <c r="AG89" s="7">
        <f t="shared" si="50"/>
        <v>0</v>
      </c>
      <c r="AH89" s="7">
        <f t="shared" si="51"/>
        <v>0</v>
      </c>
      <c r="AJ89" s="5">
        <v>0</v>
      </c>
      <c r="AK89" s="5">
        <v>1</v>
      </c>
      <c r="AL89" s="5">
        <v>0</v>
      </c>
      <c r="AM89" s="10">
        <f t="shared" si="17"/>
        <v>0</v>
      </c>
      <c r="AN89" s="10">
        <f t="shared" si="17"/>
        <v>0</v>
      </c>
      <c r="AO89" s="10">
        <f t="shared" si="17"/>
        <v>0</v>
      </c>
      <c r="AP89" s="37">
        <f t="shared" si="18"/>
        <v>0</v>
      </c>
    </row>
    <row r="90" spans="1:42" ht="18" customHeight="1" x14ac:dyDescent="0.25">
      <c r="A90" s="2" t="s">
        <v>13</v>
      </c>
      <c r="B90" s="2" t="s">
        <v>107</v>
      </c>
      <c r="C90" s="2" t="s">
        <v>22</v>
      </c>
      <c r="D90" s="2" t="s">
        <v>43</v>
      </c>
      <c r="E90" s="2" t="s">
        <v>108</v>
      </c>
      <c r="F90" s="2" t="s">
        <v>32</v>
      </c>
      <c r="G90" s="2" t="s">
        <v>109</v>
      </c>
      <c r="H90" s="2" t="s">
        <v>13</v>
      </c>
      <c r="I90" s="2" t="s">
        <v>14</v>
      </c>
      <c r="J90" s="7">
        <f>+FY16Calculations!J90*'Tuition Calculations'!BH83*(1+'Select Headcount Changes'!V89)</f>
        <v>949695.35855457338</v>
      </c>
      <c r="K90" s="7">
        <f>+FY16Calculations!K90*'Tuition Calculations'!BN83*(1+'Select Headcount Changes'!V89)</f>
        <v>949695.35855457338</v>
      </c>
      <c r="L90" s="7">
        <f t="shared" si="41"/>
        <v>37987.814342182937</v>
      </c>
      <c r="M90" s="7">
        <f>+FY16Calculations!M90*'Tuition Calculations'!BH83*(1+'Select Headcount Changes'!V89)</f>
        <v>0</v>
      </c>
      <c r="N90" s="7">
        <f>+FY16Calculations!N90*'Tuition Calculations'!BN83*(1+'Select Headcount Changes'!V89)</f>
        <v>0</v>
      </c>
      <c r="O90" s="7">
        <f>+FY16Calculations!O90*'Tuition Calculations'!BT83*(1+'Select Headcount Changes'!V89)</f>
        <v>0</v>
      </c>
      <c r="P90" s="7">
        <f t="shared" si="42"/>
        <v>0</v>
      </c>
      <c r="Q90" s="7">
        <f t="shared" si="43"/>
        <v>45585.377210619525</v>
      </c>
      <c r="R90" s="7">
        <f t="shared" si="44"/>
        <v>866122.16700177093</v>
      </c>
      <c r="T90" s="5">
        <v>0</v>
      </c>
      <c r="U90" s="5">
        <v>1</v>
      </c>
      <c r="V90" s="5">
        <v>0</v>
      </c>
      <c r="W90" s="5">
        <f t="shared" si="45"/>
        <v>0</v>
      </c>
      <c r="X90" s="5">
        <f t="shared" si="46"/>
        <v>866122.16700177093</v>
      </c>
      <c r="Y90" s="5">
        <f t="shared" si="47"/>
        <v>0</v>
      </c>
      <c r="Z90" s="7">
        <f>+FY16Calculations!Z90*'Tuition Calculations'!BZ83*(1+'Select Headcount Changes'!V89)</f>
        <v>29384.179933711031</v>
      </c>
      <c r="AA90" s="7">
        <f>+FY16Calculations!AA90*'Tuition Calculations'!CF83*(1+'Select Headcount Changes'!V89)</f>
        <v>29384.179933711031</v>
      </c>
      <c r="AB90" s="7">
        <f t="shared" si="48"/>
        <v>1175.3671973484413</v>
      </c>
      <c r="AC90" s="7">
        <f>+FY16Calculations!AC90*'Tuition Calculations'!BZ83*(1+'Select Headcount Changes'!V89)</f>
        <v>0</v>
      </c>
      <c r="AD90" s="7">
        <f>+FY16Calculations!AD90*'Tuition Calculations'!CF83*(1+'Select Headcount Changes'!V89)</f>
        <v>0</v>
      </c>
      <c r="AE90" s="7">
        <f>+FY16Calculations!AE90*'Tuition Calculations'!CL83*(1+'Select Headcount Changes'!V89)</f>
        <v>0</v>
      </c>
      <c r="AF90" s="7">
        <f t="shared" si="49"/>
        <v>0</v>
      </c>
      <c r="AG90" s="7">
        <f t="shared" si="50"/>
        <v>1410.4406368181296</v>
      </c>
      <c r="AH90" s="7">
        <f t="shared" si="51"/>
        <v>26798.37209954446</v>
      </c>
      <c r="AJ90" s="5">
        <v>0</v>
      </c>
      <c r="AK90" s="5">
        <v>1</v>
      </c>
      <c r="AL90" s="5">
        <v>0</v>
      </c>
      <c r="AM90" s="10">
        <f t="shared" si="17"/>
        <v>0</v>
      </c>
      <c r="AN90" s="10">
        <f t="shared" si="17"/>
        <v>26798.37209954446</v>
      </c>
      <c r="AO90" s="10">
        <f t="shared" si="17"/>
        <v>0</v>
      </c>
      <c r="AP90" s="37">
        <f t="shared" si="18"/>
        <v>26798.37209954446</v>
      </c>
    </row>
    <row r="91" spans="1:42" ht="18" customHeight="1" x14ac:dyDescent="0.25">
      <c r="A91" s="2" t="s">
        <v>13</v>
      </c>
      <c r="B91" s="2" t="s">
        <v>107</v>
      </c>
      <c r="C91" s="2" t="s">
        <v>22</v>
      </c>
      <c r="D91" s="2" t="s">
        <v>43</v>
      </c>
      <c r="E91" s="2" t="s">
        <v>108</v>
      </c>
      <c r="F91" s="2" t="s">
        <v>32</v>
      </c>
      <c r="G91" s="2" t="s">
        <v>109</v>
      </c>
      <c r="H91" s="2" t="s">
        <v>15</v>
      </c>
      <c r="I91" s="2" t="s">
        <v>16</v>
      </c>
      <c r="J91" s="7">
        <f>+FY16Calculations!J91*'Tuition Calculations'!BH84*(1+'Select Headcount Changes'!V90)</f>
        <v>9861.8370300000006</v>
      </c>
      <c r="K91" s="7">
        <f>+FY16Calculations!K91*'Tuition Calculations'!BN84*(1+'Select Headcount Changes'!V90)</f>
        <v>5552.5831719999996</v>
      </c>
      <c r="L91" s="7">
        <f t="shared" si="41"/>
        <v>222.10332688</v>
      </c>
      <c r="M91" s="7">
        <f>+FY16Calculations!M91*'Tuition Calculations'!BH84*(1+'Select Headcount Changes'!V90)</f>
        <v>0</v>
      </c>
      <c r="N91" s="7">
        <f>+FY16Calculations!N91*'Tuition Calculations'!BN84*(1+'Select Headcount Changes'!V90)</f>
        <v>0</v>
      </c>
      <c r="O91" s="7">
        <f>+FY16Calculations!O91*'Tuition Calculations'!BT84*(1+'Select Headcount Changes'!V90)</f>
        <v>0</v>
      </c>
      <c r="P91" s="7">
        <f t="shared" si="42"/>
        <v>0</v>
      </c>
      <c r="Q91" s="7">
        <f t="shared" si="43"/>
        <v>481.98668515600002</v>
      </c>
      <c r="R91" s="7">
        <f t="shared" si="44"/>
        <v>9157.7470179640004</v>
      </c>
      <c r="T91" s="5">
        <v>0</v>
      </c>
      <c r="U91" s="5">
        <v>1</v>
      </c>
      <c r="V91" s="5">
        <v>0</v>
      </c>
      <c r="W91" s="5">
        <f t="shared" si="45"/>
        <v>0</v>
      </c>
      <c r="X91" s="5">
        <f t="shared" si="46"/>
        <v>9157.7470179640004</v>
      </c>
      <c r="Y91" s="5">
        <f t="shared" si="47"/>
        <v>0</v>
      </c>
      <c r="Z91" s="7">
        <f>+FY16Calculations!Z91*'Tuition Calculations'!BZ84*(1+'Select Headcount Changes'!V90)</f>
        <v>357.91145</v>
      </c>
      <c r="AA91" s="7">
        <f>+FY16Calculations!AA91*'Tuition Calculations'!CF84*(1+'Select Headcount Changes'!V90)</f>
        <v>171.797496</v>
      </c>
      <c r="AB91" s="7">
        <f t="shared" si="48"/>
        <v>6.8718998400000002</v>
      </c>
      <c r="AC91" s="7">
        <f>+FY16Calculations!AC91*'Tuition Calculations'!BZ84*(1+'Select Headcount Changes'!V90)</f>
        <v>0</v>
      </c>
      <c r="AD91" s="7">
        <f>+FY16Calculations!AD91*'Tuition Calculations'!CF84*(1+'Select Headcount Changes'!V90)</f>
        <v>0</v>
      </c>
      <c r="AE91" s="7">
        <f>+FY16Calculations!AE91*'Tuition Calculations'!CL84*(1+'Select Headcount Changes'!V90)</f>
        <v>0</v>
      </c>
      <c r="AF91" s="7">
        <f t="shared" si="49"/>
        <v>0</v>
      </c>
      <c r="AG91" s="7">
        <f t="shared" si="50"/>
        <v>17.551977508</v>
      </c>
      <c r="AH91" s="7">
        <f t="shared" si="51"/>
        <v>333.48757265199998</v>
      </c>
      <c r="AJ91" s="5">
        <v>0</v>
      </c>
      <c r="AK91" s="5">
        <v>1</v>
      </c>
      <c r="AL91" s="5">
        <v>0</v>
      </c>
      <c r="AM91" s="10">
        <f t="shared" si="17"/>
        <v>0</v>
      </c>
      <c r="AN91" s="10">
        <f t="shared" si="17"/>
        <v>333.48757265199998</v>
      </c>
      <c r="AO91" s="10">
        <f t="shared" si="17"/>
        <v>0</v>
      </c>
      <c r="AP91" s="37">
        <f t="shared" si="18"/>
        <v>333.48757265199998</v>
      </c>
    </row>
    <row r="92" spans="1:42" ht="18" customHeight="1" x14ac:dyDescent="0.25">
      <c r="A92" s="2" t="s">
        <v>13</v>
      </c>
      <c r="B92" s="2" t="s">
        <v>107</v>
      </c>
      <c r="C92" s="2" t="s">
        <v>27</v>
      </c>
      <c r="D92" s="2" t="s">
        <v>27</v>
      </c>
      <c r="E92" s="2" t="s">
        <v>69</v>
      </c>
      <c r="F92" s="2" t="s">
        <v>28</v>
      </c>
      <c r="G92" s="2" t="s">
        <v>70</v>
      </c>
      <c r="H92" s="2" t="s">
        <v>13</v>
      </c>
      <c r="I92" s="2" t="s">
        <v>14</v>
      </c>
      <c r="J92" s="7">
        <f>+FY16Calculations!J92*'Tuition Calculations'!BH85*(1+'Select Headcount Changes'!V91)</f>
        <v>1478331.3002793959</v>
      </c>
      <c r="K92" s="7">
        <f>+FY16Calculations!K92*'Tuition Calculations'!BN85*(1+'Select Headcount Changes'!V91)</f>
        <v>1478331.3002793959</v>
      </c>
      <c r="L92" s="7">
        <f t="shared" si="41"/>
        <v>59133.252011175835</v>
      </c>
      <c r="M92" s="7">
        <f>+FY16Calculations!M92*'Tuition Calculations'!BH85*(1+'Select Headcount Changes'!V91)</f>
        <v>0</v>
      </c>
      <c r="N92" s="7">
        <f>+FY16Calculations!N92*'Tuition Calculations'!BN85*(1+'Select Headcount Changes'!V91)</f>
        <v>13921.540848502189</v>
      </c>
      <c r="O92" s="7">
        <f>+FY16Calculations!O92*'Tuition Calculations'!BT85*(1+'Select Headcount Changes'!V91)</f>
        <v>0</v>
      </c>
      <c r="P92" s="7">
        <f t="shared" si="42"/>
        <v>13921.540848502189</v>
      </c>
      <c r="Q92" s="7">
        <f t="shared" si="43"/>
        <v>70263.825370985898</v>
      </c>
      <c r="R92" s="7">
        <f t="shared" si="44"/>
        <v>1335012.6820487319</v>
      </c>
      <c r="T92" s="5">
        <v>0</v>
      </c>
      <c r="U92" s="5">
        <v>1</v>
      </c>
      <c r="V92" s="5">
        <v>0</v>
      </c>
      <c r="W92" s="5">
        <f t="shared" si="45"/>
        <v>0</v>
      </c>
      <c r="X92" s="5">
        <f t="shared" si="46"/>
        <v>1335012.6820487319</v>
      </c>
      <c r="Y92" s="5">
        <f t="shared" si="47"/>
        <v>0</v>
      </c>
      <c r="Z92" s="7">
        <f>+FY16Calculations!Z92*'Tuition Calculations'!BZ85*(1+'Select Headcount Changes'!V91)</f>
        <v>45729.930383497645</v>
      </c>
      <c r="AA92" s="7">
        <f>+FY16Calculations!AA92*'Tuition Calculations'!CF85*(1+'Select Headcount Changes'!V91)</f>
        <v>45729.930383497645</v>
      </c>
      <c r="AB92" s="7">
        <f t="shared" si="48"/>
        <v>1829.1972153399058</v>
      </c>
      <c r="AC92" s="7">
        <f>+FY16Calculations!AC92*'Tuition Calculations'!BZ85*(1+'Select Headcount Changes'!V91)</f>
        <v>0</v>
      </c>
      <c r="AD92" s="7">
        <f>+FY16Calculations!AD92*'Tuition Calculations'!CF85*(1+'Select Headcount Changes'!V91)</f>
        <v>430.64169610751418</v>
      </c>
      <c r="AE92" s="7">
        <f>+FY16Calculations!AE92*'Tuition Calculations'!CL85*(1+'Select Headcount Changes'!V91)</f>
        <v>0</v>
      </c>
      <c r="AF92" s="7">
        <f t="shared" si="49"/>
        <v>430.64169610751418</v>
      </c>
      <c r="AG92" s="7">
        <f t="shared" si="50"/>
        <v>2173.5045736025113</v>
      </c>
      <c r="AH92" s="7">
        <f t="shared" si="51"/>
        <v>41296.586898447713</v>
      </c>
      <c r="AJ92" s="5">
        <v>0</v>
      </c>
      <c r="AK92" s="5">
        <v>1</v>
      </c>
      <c r="AL92" s="5">
        <v>0</v>
      </c>
      <c r="AM92" s="10">
        <f t="shared" si="17"/>
        <v>0</v>
      </c>
      <c r="AN92" s="10">
        <f t="shared" si="17"/>
        <v>41296.586898447713</v>
      </c>
      <c r="AO92" s="10">
        <f t="shared" si="17"/>
        <v>0</v>
      </c>
      <c r="AP92" s="37">
        <f t="shared" si="18"/>
        <v>41296.586898447713</v>
      </c>
    </row>
    <row r="93" spans="1:42" ht="18" customHeight="1" x14ac:dyDescent="0.25">
      <c r="A93" s="2" t="s">
        <v>13</v>
      </c>
      <c r="B93" s="2" t="s">
        <v>107</v>
      </c>
      <c r="C93" s="2" t="s">
        <v>27</v>
      </c>
      <c r="D93" s="2" t="s">
        <v>27</v>
      </c>
      <c r="E93" s="2" t="s">
        <v>69</v>
      </c>
      <c r="F93" s="2" t="s">
        <v>28</v>
      </c>
      <c r="G93" s="2" t="s">
        <v>70</v>
      </c>
      <c r="H93" s="2" t="s">
        <v>15</v>
      </c>
      <c r="I93" s="2" t="s">
        <v>16</v>
      </c>
      <c r="J93" s="7">
        <f>+FY16Calculations!J93*'Tuition Calculations'!BH86*(1+'Select Headcount Changes'!V92)</f>
        <v>60211.718549999998</v>
      </c>
      <c r="K93" s="7">
        <f>+FY16Calculations!K93*'Tuition Calculations'!BN86*(1+'Select Headcount Changes'!V92)</f>
        <v>48275.096376000001</v>
      </c>
      <c r="L93" s="7">
        <f t="shared" si="41"/>
        <v>1931.0038550400002</v>
      </c>
      <c r="M93" s="7">
        <f>+FY16Calculations!M93*'Tuition Calculations'!BH86*(1+'Select Headcount Changes'!V92)</f>
        <v>0</v>
      </c>
      <c r="N93" s="7">
        <f>+FY16Calculations!N93*'Tuition Calculations'!BN86*(1+'Select Headcount Changes'!V92)</f>
        <v>0</v>
      </c>
      <c r="O93" s="7">
        <f>+FY16Calculations!O93*'Tuition Calculations'!BT86*(1+'Select Headcount Changes'!V92)</f>
        <v>0</v>
      </c>
      <c r="P93" s="7">
        <f t="shared" si="42"/>
        <v>0</v>
      </c>
      <c r="Q93" s="7">
        <f t="shared" si="43"/>
        <v>2914.0357347480003</v>
      </c>
      <c r="R93" s="7">
        <f t="shared" si="44"/>
        <v>55366.678960211997</v>
      </c>
      <c r="T93" s="5">
        <v>0</v>
      </c>
      <c r="U93" s="5">
        <v>1</v>
      </c>
      <c r="V93" s="5">
        <v>0</v>
      </c>
      <c r="W93" s="5">
        <f t="shared" si="45"/>
        <v>0</v>
      </c>
      <c r="X93" s="5">
        <f t="shared" si="46"/>
        <v>55366.678960211997</v>
      </c>
      <c r="Y93" s="5">
        <f t="shared" si="47"/>
        <v>0</v>
      </c>
      <c r="Z93" s="7">
        <f>+FY16Calculations!Z93*'Tuition Calculations'!BZ86*(1+'Select Headcount Changes'!V92)</f>
        <v>2186.0130100000001</v>
      </c>
      <c r="AA93" s="7">
        <f>+FY16Calculations!AA93*'Tuition Calculations'!CF86*(1+'Select Headcount Changes'!V92)</f>
        <v>1493.3166960000001</v>
      </c>
      <c r="AB93" s="7">
        <f t="shared" si="48"/>
        <v>59.732667840000005</v>
      </c>
      <c r="AC93" s="7">
        <f>+FY16Calculations!AC93*'Tuition Calculations'!BZ86*(1+'Select Headcount Changes'!V92)</f>
        <v>0</v>
      </c>
      <c r="AD93" s="7">
        <f>+FY16Calculations!AD93*'Tuition Calculations'!CF86*(1+'Select Headcount Changes'!V92)</f>
        <v>0</v>
      </c>
      <c r="AE93" s="7">
        <f>+FY16Calculations!AE93*'Tuition Calculations'!CL86*(1+'Select Headcount Changes'!V92)</f>
        <v>0</v>
      </c>
      <c r="AF93" s="7">
        <f t="shared" si="49"/>
        <v>0</v>
      </c>
      <c r="AG93" s="7">
        <f t="shared" si="50"/>
        <v>106.31401710800002</v>
      </c>
      <c r="AH93" s="7">
        <f t="shared" si="51"/>
        <v>2019.9663250520002</v>
      </c>
      <c r="AJ93" s="5">
        <v>0</v>
      </c>
      <c r="AK93" s="5">
        <v>1</v>
      </c>
      <c r="AL93" s="5">
        <v>0</v>
      </c>
      <c r="AM93" s="10">
        <f t="shared" si="17"/>
        <v>0</v>
      </c>
      <c r="AN93" s="10">
        <f t="shared" si="17"/>
        <v>2019.9663250520002</v>
      </c>
      <c r="AO93" s="10">
        <f t="shared" si="17"/>
        <v>0</v>
      </c>
      <c r="AP93" s="37">
        <f t="shared" si="18"/>
        <v>2019.9663250520002</v>
      </c>
    </row>
    <row r="94" spans="1:42" ht="18" customHeight="1" x14ac:dyDescent="0.25">
      <c r="A94" s="2" t="s">
        <v>13</v>
      </c>
      <c r="B94" s="2" t="s">
        <v>107</v>
      </c>
      <c r="C94" s="2" t="s">
        <v>27</v>
      </c>
      <c r="D94" s="2" t="s">
        <v>27</v>
      </c>
      <c r="E94" s="2" t="s">
        <v>69</v>
      </c>
      <c r="F94" s="2" t="s">
        <v>43</v>
      </c>
      <c r="G94" s="2" t="s">
        <v>71</v>
      </c>
      <c r="H94" s="2" t="s">
        <v>13</v>
      </c>
      <c r="I94" s="2" t="s">
        <v>14</v>
      </c>
      <c r="J94" s="7">
        <f>+FY16Calculations!J94*'Tuition Calculations'!BH87*(1+'Select Headcount Changes'!V93)</f>
        <v>1504900.7839736145</v>
      </c>
      <c r="K94" s="7">
        <f>+FY16Calculations!K94*'Tuition Calculations'!BN87*(1+'Select Headcount Changes'!V93)</f>
        <v>1504900.7839736145</v>
      </c>
      <c r="L94" s="7">
        <f t="shared" si="41"/>
        <v>60196.03135894458</v>
      </c>
      <c r="M94" s="7">
        <f>+FY16Calculations!M94*'Tuition Calculations'!BH87*(1+'Select Headcount Changes'!V93)</f>
        <v>0</v>
      </c>
      <c r="N94" s="7">
        <f>+FY16Calculations!N94*'Tuition Calculations'!BN87*(1+'Select Headcount Changes'!V93)</f>
        <v>41296.693843530411</v>
      </c>
      <c r="O94" s="7">
        <f>+FY16Calculations!O94*'Tuition Calculations'!BT87*(1+'Select Headcount Changes'!V93)</f>
        <v>0</v>
      </c>
      <c r="P94" s="7">
        <f t="shared" si="42"/>
        <v>41296.693843530411</v>
      </c>
      <c r="Q94" s="7">
        <f t="shared" si="43"/>
        <v>70170.402938556974</v>
      </c>
      <c r="R94" s="7">
        <f t="shared" si="44"/>
        <v>1333237.6558325826</v>
      </c>
      <c r="T94" s="5">
        <v>0</v>
      </c>
      <c r="U94" s="5">
        <v>1</v>
      </c>
      <c r="V94" s="5">
        <v>0</v>
      </c>
      <c r="W94" s="5">
        <f t="shared" si="45"/>
        <v>0</v>
      </c>
      <c r="X94" s="5">
        <f t="shared" si="46"/>
        <v>1333237.6558325826</v>
      </c>
      <c r="Y94" s="5">
        <f t="shared" si="47"/>
        <v>0</v>
      </c>
      <c r="Z94" s="7">
        <f>+FY16Calculations!Z94*'Tuition Calculations'!BZ87*(1+'Select Headcount Changes'!V93)</f>
        <v>46449.922414904955</v>
      </c>
      <c r="AA94" s="7">
        <f>+FY16Calculations!AA94*'Tuition Calculations'!CF87*(1+'Select Headcount Changes'!V93)</f>
        <v>46449.922414904955</v>
      </c>
      <c r="AB94" s="7">
        <f t="shared" si="48"/>
        <v>1857.9968965961982</v>
      </c>
      <c r="AC94" s="7">
        <f>+FY16Calculations!AC94*'Tuition Calculations'!BZ87*(1+'Select Headcount Changes'!V93)</f>
        <v>0</v>
      </c>
      <c r="AD94" s="7">
        <f>+FY16Calculations!AD94*'Tuition Calculations'!CF87*(1+'Select Headcount Changes'!V93)</f>
        <v>1276.9434321653966</v>
      </c>
      <c r="AE94" s="7">
        <f>+FY16Calculations!AE94*'Tuition Calculations'!CL87*(1+'Select Headcount Changes'!V93)</f>
        <v>0</v>
      </c>
      <c r="AF94" s="7">
        <f t="shared" si="49"/>
        <v>1276.9434321653966</v>
      </c>
      <c r="AG94" s="7">
        <f t="shared" si="50"/>
        <v>2165.7491043071682</v>
      </c>
      <c r="AH94" s="7">
        <f t="shared" si="51"/>
        <v>41149.23298183619</v>
      </c>
      <c r="AJ94" s="5">
        <v>0</v>
      </c>
      <c r="AK94" s="5">
        <v>1</v>
      </c>
      <c r="AL94" s="5">
        <v>0</v>
      </c>
      <c r="AM94" s="10">
        <f t="shared" si="17"/>
        <v>0</v>
      </c>
      <c r="AN94" s="10">
        <f t="shared" si="17"/>
        <v>41149.23298183619</v>
      </c>
      <c r="AO94" s="10">
        <f t="shared" si="17"/>
        <v>0</v>
      </c>
      <c r="AP94" s="37">
        <f t="shared" si="18"/>
        <v>41149.23298183619</v>
      </c>
    </row>
    <row r="95" spans="1:42" ht="18" customHeight="1" x14ac:dyDescent="0.25">
      <c r="A95" s="2" t="s">
        <v>13</v>
      </c>
      <c r="B95" s="2" t="s">
        <v>107</v>
      </c>
      <c r="C95" s="2" t="s">
        <v>27</v>
      </c>
      <c r="D95" s="2" t="s">
        <v>27</v>
      </c>
      <c r="E95" s="2" t="s">
        <v>69</v>
      </c>
      <c r="F95" s="2" t="s">
        <v>43</v>
      </c>
      <c r="G95" s="2" t="s">
        <v>71</v>
      </c>
      <c r="H95" s="2" t="s">
        <v>15</v>
      </c>
      <c r="I95" s="2" t="s">
        <v>16</v>
      </c>
      <c r="J95" s="7">
        <f>+FY16Calculations!J95*'Tuition Calculations'!BH88*(1+'Select Headcount Changes'!V94)</f>
        <v>120421.234568</v>
      </c>
      <c r="K95" s="7">
        <f>+FY16Calculations!K95*'Tuition Calculations'!BN88*(1+'Select Headcount Changes'!V94)</f>
        <v>95589.888800000001</v>
      </c>
      <c r="L95" s="7">
        <f t="shared" si="41"/>
        <v>3823.5955520000002</v>
      </c>
      <c r="M95" s="7">
        <f>+FY16Calculations!M95*'Tuition Calculations'!BH88*(1+'Select Headcount Changes'!V94)</f>
        <v>0</v>
      </c>
      <c r="N95" s="7">
        <f>+FY16Calculations!N95*'Tuition Calculations'!BN88*(1+'Select Headcount Changes'!V94)</f>
        <v>0</v>
      </c>
      <c r="O95" s="7">
        <f>+FY16Calculations!O95*'Tuition Calculations'!BT88*(1+'Select Headcount Changes'!V94)</f>
        <v>0</v>
      </c>
      <c r="P95" s="7">
        <f t="shared" si="42"/>
        <v>0</v>
      </c>
      <c r="Q95" s="7">
        <f t="shared" si="43"/>
        <v>5829.8819508000006</v>
      </c>
      <c r="R95" s="7">
        <f t="shared" si="44"/>
        <v>110767.7570652</v>
      </c>
      <c r="T95" s="5">
        <v>0</v>
      </c>
      <c r="U95" s="5">
        <v>1</v>
      </c>
      <c r="V95" s="5">
        <v>0</v>
      </c>
      <c r="W95" s="5">
        <f t="shared" si="45"/>
        <v>0</v>
      </c>
      <c r="X95" s="5">
        <f t="shared" si="46"/>
        <v>110767.7570652</v>
      </c>
      <c r="Y95" s="5">
        <f t="shared" si="47"/>
        <v>0</v>
      </c>
      <c r="Z95" s="7">
        <f>+FY16Calculations!Z95*'Tuition Calculations'!BZ88*(1+'Select Headcount Changes'!V94)</f>
        <v>4369.823488</v>
      </c>
      <c r="AA95" s="7">
        <f>+FY16Calculations!AA95*'Tuition Calculations'!CF88*(1+'Select Headcount Changes'!V94)</f>
        <v>2955.7979439999999</v>
      </c>
      <c r="AB95" s="7">
        <f t="shared" si="48"/>
        <v>118.23191776</v>
      </c>
      <c r="AC95" s="7">
        <f>+FY16Calculations!AC95*'Tuition Calculations'!BZ88*(1+'Select Headcount Changes'!V94)</f>
        <v>0</v>
      </c>
      <c r="AD95" s="7">
        <f>+FY16Calculations!AD95*'Tuition Calculations'!CF88*(1+'Select Headcount Changes'!V94)</f>
        <v>0</v>
      </c>
      <c r="AE95" s="7">
        <f>+FY16Calculations!AE95*'Tuition Calculations'!CL88*(1+'Select Headcount Changes'!V94)</f>
        <v>0</v>
      </c>
      <c r="AF95" s="7">
        <f t="shared" si="49"/>
        <v>0</v>
      </c>
      <c r="AG95" s="7">
        <f t="shared" si="50"/>
        <v>212.57957851200001</v>
      </c>
      <c r="AH95" s="7">
        <f t="shared" si="51"/>
        <v>4039.0119917279999</v>
      </c>
      <c r="AJ95" s="5">
        <v>0</v>
      </c>
      <c r="AK95" s="5">
        <v>1</v>
      </c>
      <c r="AL95" s="5">
        <v>0</v>
      </c>
      <c r="AM95" s="10">
        <f t="shared" si="17"/>
        <v>0</v>
      </c>
      <c r="AN95" s="10">
        <f t="shared" si="17"/>
        <v>4039.0119917279999</v>
      </c>
      <c r="AO95" s="10">
        <f t="shared" si="17"/>
        <v>0</v>
      </c>
      <c r="AP95" s="37">
        <f t="shared" si="18"/>
        <v>4039.0119917279999</v>
      </c>
    </row>
    <row r="96" spans="1:42" ht="18" customHeight="1" x14ac:dyDescent="0.25">
      <c r="A96" s="2"/>
      <c r="B96" s="2"/>
      <c r="C96" s="2"/>
      <c r="D96" s="2"/>
      <c r="E96" s="2"/>
      <c r="F96" s="2"/>
      <c r="G96" s="2"/>
      <c r="H96" s="2"/>
      <c r="I96" s="2"/>
      <c r="T96" s="5"/>
      <c r="U96" s="5"/>
      <c r="V96" s="5"/>
      <c r="W96" s="5"/>
      <c r="X96" s="5"/>
      <c r="Y96" s="5"/>
      <c r="Z96" s="7"/>
      <c r="AA96" s="7"/>
      <c r="AB96" s="7"/>
      <c r="AC96" s="7"/>
      <c r="AD96" s="7"/>
      <c r="AE96" s="7"/>
      <c r="AF96" s="7"/>
      <c r="AG96" s="7"/>
      <c r="AH96" s="7"/>
      <c r="AJ96" s="5"/>
      <c r="AK96" s="5"/>
      <c r="AL96" s="5"/>
      <c r="AM96" s="10"/>
      <c r="AN96" s="10"/>
      <c r="AO96" s="10"/>
      <c r="AP96" s="37"/>
    </row>
    <row r="97" spans="1:42" ht="18" customHeight="1" x14ac:dyDescent="0.25">
      <c r="A97" s="2"/>
      <c r="B97" s="2"/>
      <c r="C97" s="2"/>
      <c r="D97" s="2"/>
      <c r="E97" s="2"/>
      <c r="F97" s="2"/>
      <c r="G97" s="38" t="s">
        <v>186</v>
      </c>
      <c r="H97" s="2"/>
      <c r="I97" s="38" t="s">
        <v>195</v>
      </c>
      <c r="J97" s="5">
        <f>+J78+J80</f>
        <v>47941121.35001038</v>
      </c>
      <c r="K97" s="5">
        <f t="shared" ref="K97:R98" si="52">+K78+K80</f>
        <v>47941121.35001038</v>
      </c>
      <c r="L97" s="5">
        <f t="shared" si="52"/>
        <v>1917644.8540004152</v>
      </c>
      <c r="M97" s="5">
        <f t="shared" si="52"/>
        <v>0</v>
      </c>
      <c r="N97" s="5">
        <f t="shared" si="52"/>
        <v>393830.87842025352</v>
      </c>
      <c r="O97" s="5">
        <f t="shared" si="52"/>
        <v>0</v>
      </c>
      <c r="P97" s="5">
        <f t="shared" si="52"/>
        <v>393830.87842025352</v>
      </c>
      <c r="Q97" s="5">
        <f t="shared" si="52"/>
        <v>2281482.2808794854</v>
      </c>
      <c r="R97" s="5">
        <f t="shared" si="52"/>
        <v>43348163.336710215</v>
      </c>
      <c r="S97" s="5"/>
      <c r="T97" s="5"/>
      <c r="U97" s="5"/>
      <c r="V97" s="5"/>
      <c r="W97" s="5"/>
      <c r="X97" s="5"/>
      <c r="Y97" s="5"/>
      <c r="Z97" s="5">
        <f>+Z78+Z80</f>
        <v>2510464.7526849839</v>
      </c>
      <c r="AA97" s="5">
        <f t="shared" ref="AA97:AH98" si="53">+AA78+AA80</f>
        <v>2510464.7526849839</v>
      </c>
      <c r="AB97" s="5">
        <f t="shared" si="53"/>
        <v>100418.59010739934</v>
      </c>
      <c r="AC97" s="5">
        <f t="shared" si="53"/>
        <v>0</v>
      </c>
      <c r="AD97" s="5">
        <f t="shared" si="53"/>
        <v>20601.451104346597</v>
      </c>
      <c r="AE97" s="5">
        <f t="shared" si="53"/>
        <v>0</v>
      </c>
      <c r="AF97" s="5">
        <f t="shared" si="53"/>
        <v>20601.451104346597</v>
      </c>
      <c r="AG97" s="5">
        <f t="shared" si="53"/>
        <v>119472.23557366189</v>
      </c>
      <c r="AH97" s="5">
        <f t="shared" si="53"/>
        <v>2269972.4758995762</v>
      </c>
      <c r="AJ97" s="5"/>
      <c r="AK97" s="5"/>
      <c r="AL97" s="5"/>
      <c r="AM97" s="5"/>
      <c r="AN97" s="5"/>
      <c r="AO97" s="5"/>
      <c r="AP97" s="11"/>
    </row>
    <row r="98" spans="1:42" ht="18" customHeight="1" x14ac:dyDescent="0.25">
      <c r="A98" s="2"/>
      <c r="B98" s="2"/>
      <c r="C98" s="2"/>
      <c r="D98" s="2"/>
      <c r="E98" s="2"/>
      <c r="F98" s="2"/>
      <c r="G98" s="38" t="s">
        <v>186</v>
      </c>
      <c r="H98" s="2"/>
      <c r="I98" s="38" t="s">
        <v>196</v>
      </c>
      <c r="J98" s="5">
        <f>+J79+J81</f>
        <v>13702219.456467472</v>
      </c>
      <c r="K98" s="5">
        <f t="shared" si="52"/>
        <v>4753682.5016246419</v>
      </c>
      <c r="L98" s="5">
        <f t="shared" si="52"/>
        <v>190147.30006498567</v>
      </c>
      <c r="M98" s="5">
        <f t="shared" si="52"/>
        <v>0</v>
      </c>
      <c r="N98" s="5">
        <f t="shared" si="52"/>
        <v>2206.3126847702824</v>
      </c>
      <c r="O98" s="5">
        <f t="shared" si="52"/>
        <v>0</v>
      </c>
      <c r="P98" s="5">
        <f t="shared" si="52"/>
        <v>2206.3126847702824</v>
      </c>
      <c r="Q98" s="5">
        <f t="shared" si="52"/>
        <v>675493.29218588583</v>
      </c>
      <c r="R98" s="5">
        <f t="shared" si="52"/>
        <v>12834372.551531831</v>
      </c>
      <c r="S98" s="5"/>
      <c r="T98" s="5"/>
      <c r="U98" s="5"/>
      <c r="V98" s="5"/>
      <c r="W98" s="5"/>
      <c r="X98" s="5"/>
      <c r="Y98" s="5"/>
      <c r="Z98" s="5">
        <f>+Z79+Z81</f>
        <v>639019.41791850759</v>
      </c>
      <c r="AA98" s="5">
        <f t="shared" si="53"/>
        <v>247466.46384656732</v>
      </c>
      <c r="AB98" s="5">
        <f t="shared" si="53"/>
        <v>9898.6585538626932</v>
      </c>
      <c r="AC98" s="5">
        <f t="shared" si="53"/>
        <v>0</v>
      </c>
      <c r="AD98" s="5">
        <f t="shared" si="53"/>
        <v>116.45683227189988</v>
      </c>
      <c r="AE98" s="5">
        <f t="shared" si="53"/>
        <v>0</v>
      </c>
      <c r="AF98" s="5">
        <f t="shared" si="53"/>
        <v>116.45683227189988</v>
      </c>
      <c r="AG98" s="5">
        <f t="shared" si="53"/>
        <v>31450.215126618648</v>
      </c>
      <c r="AH98" s="5">
        <f t="shared" si="53"/>
        <v>597554.08740575437</v>
      </c>
      <c r="AJ98" s="5"/>
      <c r="AK98" s="5"/>
      <c r="AL98" s="5"/>
      <c r="AM98" s="5"/>
      <c r="AN98" s="5"/>
      <c r="AO98" s="5"/>
      <c r="AP98" s="11"/>
    </row>
    <row r="99" spans="1:42" ht="18" customHeight="1" x14ac:dyDescent="0.25">
      <c r="A99" s="2"/>
      <c r="B99" s="2"/>
      <c r="C99" s="2"/>
      <c r="D99" s="2"/>
      <c r="E99" s="2"/>
      <c r="F99" s="2"/>
      <c r="G99" s="38" t="s">
        <v>197</v>
      </c>
      <c r="H99" s="2"/>
      <c r="I99" s="38" t="s">
        <v>195</v>
      </c>
      <c r="J99" s="5">
        <f>+J82+J84+J86+J88+J90+J92+J94</f>
        <v>6353598.9187614024</v>
      </c>
      <c r="K99" s="5">
        <f t="shared" ref="K99:R100" si="54">+K82+K84+K86+K88+K90+K92+K94</f>
        <v>6353598.9187614024</v>
      </c>
      <c r="L99" s="5">
        <f t="shared" si="54"/>
        <v>254143.9567504561</v>
      </c>
      <c r="M99" s="5">
        <f t="shared" si="54"/>
        <v>0</v>
      </c>
      <c r="N99" s="5">
        <f t="shared" si="54"/>
        <v>113075.5932460748</v>
      </c>
      <c r="O99" s="5">
        <f t="shared" si="54"/>
        <v>0</v>
      </c>
      <c r="P99" s="5">
        <f t="shared" si="54"/>
        <v>113075.5932460748</v>
      </c>
      <c r="Q99" s="5">
        <f t="shared" si="54"/>
        <v>299318.96843824361</v>
      </c>
      <c r="R99" s="5">
        <f t="shared" si="54"/>
        <v>5687060.4003266282</v>
      </c>
      <c r="S99" s="5"/>
      <c r="T99" s="5"/>
      <c r="U99" s="5"/>
      <c r="V99" s="5"/>
      <c r="W99" s="5"/>
      <c r="X99" s="5"/>
      <c r="Y99" s="5"/>
      <c r="Z99" s="5">
        <f>+Z82+Z84+Z86+Z88+Z90+Z92+Z94</f>
        <v>196417.45498255661</v>
      </c>
      <c r="AA99" s="5">
        <f t="shared" ref="AA99:AH100" si="55">+AA82+AA84+AA86+AA88+AA90+AA92+AA94</f>
        <v>196417.45498255661</v>
      </c>
      <c r="AB99" s="5">
        <f t="shared" si="55"/>
        <v>7856.6981993022646</v>
      </c>
      <c r="AC99" s="5">
        <f t="shared" si="55"/>
        <v>0</v>
      </c>
      <c r="AD99" s="5">
        <f t="shared" si="55"/>
        <v>2718.1936581712498</v>
      </c>
      <c r="AE99" s="5">
        <f t="shared" si="55"/>
        <v>0</v>
      </c>
      <c r="AF99" s="5">
        <f t="shared" si="55"/>
        <v>2718.1936581712498</v>
      </c>
      <c r="AG99" s="5">
        <f t="shared" si="55"/>
        <v>9292.1281562541553</v>
      </c>
      <c r="AH99" s="5">
        <f t="shared" si="55"/>
        <v>176550.43496882892</v>
      </c>
      <c r="AJ99" s="5"/>
      <c r="AK99" s="5"/>
      <c r="AL99" s="5"/>
      <c r="AM99" s="5"/>
      <c r="AN99" s="5"/>
      <c r="AO99" s="5"/>
      <c r="AP99" s="11"/>
    </row>
    <row r="100" spans="1:42" ht="18" customHeight="1" x14ac:dyDescent="0.25">
      <c r="A100" s="2"/>
      <c r="B100" s="2"/>
      <c r="C100" s="2"/>
      <c r="D100" s="2"/>
      <c r="E100" s="2"/>
      <c r="F100" s="2"/>
      <c r="G100" s="38" t="s">
        <v>197</v>
      </c>
      <c r="H100" s="2"/>
      <c r="I100" s="38" t="s">
        <v>196</v>
      </c>
      <c r="J100" s="5">
        <f>+J83+J85+J87+J89+J91+J93+J95</f>
        <v>576447.32125893713</v>
      </c>
      <c r="K100" s="5">
        <f t="shared" si="54"/>
        <v>366129.92075226718</v>
      </c>
      <c r="L100" s="5">
        <f t="shared" si="54"/>
        <v>14645.196830090688</v>
      </c>
      <c r="M100" s="5">
        <f t="shared" si="54"/>
        <v>0</v>
      </c>
      <c r="N100" s="5">
        <f t="shared" si="54"/>
        <v>20092.861722520069</v>
      </c>
      <c r="O100" s="5">
        <f t="shared" si="54"/>
        <v>15732.665778259563</v>
      </c>
      <c r="P100" s="5">
        <f t="shared" si="54"/>
        <v>35825.52750077963</v>
      </c>
      <c r="Q100" s="5">
        <f t="shared" si="54"/>
        <v>26298.829846403343</v>
      </c>
      <c r="R100" s="5">
        <f t="shared" si="54"/>
        <v>499677.76708166348</v>
      </c>
      <c r="S100" s="5"/>
      <c r="T100" s="5"/>
      <c r="U100" s="5"/>
      <c r="V100" s="5"/>
      <c r="W100" s="5"/>
      <c r="X100" s="5"/>
      <c r="Y100" s="5"/>
      <c r="Z100" s="5">
        <f>+Z83+Z85+Z87+Z89+Z91+Z93+Z95</f>
        <v>20913.40634947917</v>
      </c>
      <c r="AA100" s="5">
        <f t="shared" si="55"/>
        <v>11321.860029579604</v>
      </c>
      <c r="AB100" s="5">
        <f t="shared" si="55"/>
        <v>452.8744011831842</v>
      </c>
      <c r="AC100" s="5">
        <f t="shared" si="55"/>
        <v>0</v>
      </c>
      <c r="AD100" s="5">
        <f t="shared" si="55"/>
        <v>0</v>
      </c>
      <c r="AE100" s="5">
        <f t="shared" si="55"/>
        <v>678.3435114782045</v>
      </c>
      <c r="AF100" s="5">
        <f t="shared" si="55"/>
        <v>678.3435114782045</v>
      </c>
      <c r="AG100" s="5">
        <f t="shared" si="55"/>
        <v>989.10942184088924</v>
      </c>
      <c r="AH100" s="5">
        <f t="shared" si="55"/>
        <v>18793.079014976895</v>
      </c>
      <c r="AJ100" s="5"/>
      <c r="AK100" s="5"/>
      <c r="AL100" s="5"/>
      <c r="AM100" s="5"/>
      <c r="AN100" s="5"/>
      <c r="AO100" s="5"/>
      <c r="AP100" s="11"/>
    </row>
    <row r="101" spans="1:42" ht="18" customHeight="1" x14ac:dyDescent="0.25">
      <c r="A101" s="2"/>
      <c r="B101" s="2"/>
      <c r="C101" s="2"/>
      <c r="D101" s="2"/>
      <c r="E101" s="2"/>
      <c r="F101" s="2"/>
      <c r="G101" s="38" t="s">
        <v>187</v>
      </c>
      <c r="H101" s="2"/>
      <c r="I101" s="2"/>
      <c r="J101" s="5">
        <f>SUM(J97:J100)</f>
        <v>68573387.046498179</v>
      </c>
      <c r="K101" s="5">
        <f t="shared" ref="K101:R101" si="56">SUM(K97:K100)</f>
        <v>59414532.691148691</v>
      </c>
      <c r="L101" s="5">
        <f t="shared" si="56"/>
        <v>2376581.3076459477</v>
      </c>
      <c r="M101" s="5">
        <f t="shared" si="56"/>
        <v>0</v>
      </c>
      <c r="N101" s="5">
        <f t="shared" si="56"/>
        <v>529205.64607361867</v>
      </c>
      <c r="O101" s="5">
        <f t="shared" si="56"/>
        <v>15732.665778259563</v>
      </c>
      <c r="P101" s="5">
        <f t="shared" si="56"/>
        <v>544938.31185187818</v>
      </c>
      <c r="Q101" s="5">
        <f t="shared" si="56"/>
        <v>3282593.3713500183</v>
      </c>
      <c r="R101" s="5">
        <f t="shared" si="56"/>
        <v>62369274.055650339</v>
      </c>
      <c r="S101" s="5"/>
      <c r="T101" s="5"/>
      <c r="U101" s="5"/>
      <c r="V101" s="5"/>
      <c r="W101" s="5"/>
      <c r="X101" s="5"/>
      <c r="Y101" s="5"/>
      <c r="Z101" s="5">
        <f>SUM(Z97:Z100)</f>
        <v>3366815.031935527</v>
      </c>
      <c r="AA101" s="5">
        <f t="shared" ref="AA101:AH101" si="57">SUM(AA97:AA100)</f>
        <v>2965670.5315436875</v>
      </c>
      <c r="AB101" s="5">
        <f t="shared" si="57"/>
        <v>118626.82126174749</v>
      </c>
      <c r="AC101" s="5">
        <f t="shared" si="57"/>
        <v>0</v>
      </c>
      <c r="AD101" s="5">
        <f t="shared" si="57"/>
        <v>23436.101594789747</v>
      </c>
      <c r="AE101" s="5">
        <f t="shared" si="57"/>
        <v>678.3435114782045</v>
      </c>
      <c r="AF101" s="5">
        <f t="shared" si="57"/>
        <v>24114.445106267951</v>
      </c>
      <c r="AG101" s="5">
        <f t="shared" si="57"/>
        <v>161203.6882783756</v>
      </c>
      <c r="AH101" s="5">
        <f t="shared" si="57"/>
        <v>3062870.0772891366</v>
      </c>
      <c r="AJ101" s="5"/>
      <c r="AK101" s="5"/>
      <c r="AL101" s="5"/>
      <c r="AM101" s="5"/>
      <c r="AN101" s="5"/>
      <c r="AO101" s="5"/>
      <c r="AP101" s="11"/>
    </row>
    <row r="102" spans="1:42" ht="18" customHeight="1" x14ac:dyDescent="0.25">
      <c r="A102" s="2"/>
      <c r="B102" s="2"/>
      <c r="C102" s="2"/>
      <c r="D102" s="2"/>
      <c r="E102" s="2"/>
      <c r="F102" s="2"/>
      <c r="G102" s="2"/>
      <c r="H102" s="2"/>
      <c r="I102" s="2"/>
      <c r="T102" s="5"/>
      <c r="U102" s="5"/>
      <c r="V102" s="5"/>
      <c r="W102" s="5"/>
      <c r="X102" s="5"/>
      <c r="Y102" s="5"/>
      <c r="Z102" s="7"/>
      <c r="AA102" s="7"/>
      <c r="AB102" s="7"/>
      <c r="AC102" s="7"/>
      <c r="AD102" s="7"/>
      <c r="AE102" s="7"/>
      <c r="AF102" s="7"/>
      <c r="AG102" s="7"/>
      <c r="AH102" s="7"/>
      <c r="AJ102" s="5"/>
      <c r="AK102" s="5"/>
      <c r="AL102" s="5"/>
      <c r="AM102" s="10"/>
      <c r="AN102" s="10"/>
      <c r="AO102" s="10"/>
      <c r="AP102" s="37"/>
    </row>
    <row r="103" spans="1:42" ht="18" customHeight="1" x14ac:dyDescent="0.25">
      <c r="A103" s="2" t="s">
        <v>15</v>
      </c>
      <c r="B103" s="2" t="s">
        <v>110</v>
      </c>
      <c r="C103" s="2" t="s">
        <v>11</v>
      </c>
      <c r="D103" s="2" t="s">
        <v>11</v>
      </c>
      <c r="E103" s="2" t="s">
        <v>12</v>
      </c>
      <c r="F103" s="2" t="s">
        <v>11</v>
      </c>
      <c r="G103" s="2" t="s">
        <v>12</v>
      </c>
      <c r="H103" s="2" t="s">
        <v>13</v>
      </c>
      <c r="I103" s="2" t="s">
        <v>14</v>
      </c>
      <c r="J103" s="7">
        <f>+FY16Calculations!J103*'Tuition Calculations'!BH89*(1+'Select Headcount Changes'!V96)</f>
        <v>41616085.613980487</v>
      </c>
      <c r="K103" s="7">
        <f>+FY16Calculations!K103*'Tuition Calculations'!BN89*(1+'Select Headcount Changes'!V96)</f>
        <v>41616085.613980487</v>
      </c>
      <c r="L103" s="7">
        <f t="shared" si="33"/>
        <v>1664643.4245592195</v>
      </c>
      <c r="M103" s="7">
        <f>+FY16Calculations!M103*'Tuition Calculations'!BH89*(1+'Select Headcount Changes'!V96)</f>
        <v>0</v>
      </c>
      <c r="N103" s="7">
        <f>+FY16Calculations!N103*'Tuition Calculations'!BN89*(1+'Select Headcount Changes'!V96)</f>
        <v>883356.07857052411</v>
      </c>
      <c r="O103" s="7">
        <f>+FY16Calculations!O103*'Tuition Calculations'!BT89*(1+'Select Headcount Changes'!V96)</f>
        <v>0</v>
      </c>
      <c r="P103" s="7">
        <f t="shared" si="34"/>
        <v>883356.07857052411</v>
      </c>
      <c r="Q103" s="7">
        <f t="shared" si="35"/>
        <v>1953404.3055425372</v>
      </c>
      <c r="R103" s="7">
        <f t="shared" si="36"/>
        <v>37114681.805308208</v>
      </c>
      <c r="T103" s="5">
        <v>0</v>
      </c>
      <c r="U103" s="5">
        <v>0</v>
      </c>
      <c r="V103" s="5">
        <v>1</v>
      </c>
      <c r="W103" s="5">
        <f t="shared" si="16"/>
        <v>0</v>
      </c>
      <c r="X103" s="5">
        <f t="shared" si="16"/>
        <v>0</v>
      </c>
      <c r="Y103" s="5">
        <f t="shared" si="16"/>
        <v>37114681.805308208</v>
      </c>
      <c r="Z103" s="7">
        <f>+FY16Calculations!Z103*'Tuition Calculations'!BZ89*(1+'Select Headcount Changes'!V96)</f>
        <v>2176277.9163813801</v>
      </c>
      <c r="AA103" s="7">
        <f>+FY16Calculations!AA103*'Tuition Calculations'!CF89*(1+'Select Headcount Changes'!V96)</f>
        <v>2176277.9163813801</v>
      </c>
      <c r="AB103" s="7">
        <f t="shared" si="37"/>
        <v>87051.116655255202</v>
      </c>
      <c r="AC103" s="7">
        <f>+FY16Calculations!AC103*'Tuition Calculations'!BZ89*(1+'Select Headcount Changes'!V96)</f>
        <v>0</v>
      </c>
      <c r="AD103" s="7">
        <f>+FY16Calculations!AD103*'Tuition Calculations'!CF89*(1+'Select Headcount Changes'!V96)</f>
        <v>46318.713638448404</v>
      </c>
      <c r="AE103" s="7">
        <f>+FY16Calculations!AE103*'Tuition Calculations'!CL89*(1+'Select Headcount Changes'!V96)</f>
        <v>0</v>
      </c>
      <c r="AF103" s="7">
        <f t="shared" si="38"/>
        <v>46318.713638448404</v>
      </c>
      <c r="AG103" s="7">
        <f t="shared" si="39"/>
        <v>102145.40430438383</v>
      </c>
      <c r="AH103" s="7">
        <f t="shared" si="40"/>
        <v>1940762.6817832927</v>
      </c>
      <c r="AJ103" s="5">
        <v>0</v>
      </c>
      <c r="AK103" s="5">
        <v>0</v>
      </c>
      <c r="AL103" s="5">
        <v>1</v>
      </c>
      <c r="AM103" s="10">
        <f t="shared" si="17"/>
        <v>0</v>
      </c>
      <c r="AN103" s="10">
        <f t="shared" si="17"/>
        <v>0</v>
      </c>
      <c r="AO103" s="10">
        <f t="shared" si="17"/>
        <v>1940762.6817832927</v>
      </c>
      <c r="AP103" s="37">
        <f t="shared" si="18"/>
        <v>1940762.6817832927</v>
      </c>
    </row>
    <row r="104" spans="1:42" ht="18" customHeight="1" x14ac:dyDescent="0.25">
      <c r="A104" s="2" t="s">
        <v>15</v>
      </c>
      <c r="B104" s="2" t="s">
        <v>110</v>
      </c>
      <c r="C104" s="2" t="s">
        <v>11</v>
      </c>
      <c r="D104" s="2" t="s">
        <v>11</v>
      </c>
      <c r="E104" s="2" t="s">
        <v>12</v>
      </c>
      <c r="F104" s="2" t="s">
        <v>11</v>
      </c>
      <c r="G104" s="2" t="s">
        <v>12</v>
      </c>
      <c r="H104" s="2" t="s">
        <v>15</v>
      </c>
      <c r="I104" s="2" t="s">
        <v>16</v>
      </c>
      <c r="J104" s="7">
        <f>+FY16Calculations!J104*'Tuition Calculations'!BH90*(1+'Select Headcount Changes'!V97)</f>
        <v>6984598.2223940911</v>
      </c>
      <c r="K104" s="7">
        <f>+FY16Calculations!K104*'Tuition Calculations'!BN90*(1+'Select Headcount Changes'!V97)</f>
        <v>2423152.8894292768</v>
      </c>
      <c r="L104" s="7">
        <f t="shared" ref="L104:L120" si="58">0.04*K104</f>
        <v>96926.115577171076</v>
      </c>
      <c r="M104" s="7">
        <f>+FY16Calculations!M104*'Tuition Calculations'!BH90*(1+'Select Headcount Changes'!V97)</f>
        <v>0</v>
      </c>
      <c r="N104" s="7">
        <f>+FY16Calculations!N104*'Tuition Calculations'!BN90*(1+'Select Headcount Changes'!V97)</f>
        <v>14218.917967088124</v>
      </c>
      <c r="O104" s="7">
        <f>+FY16Calculations!O104*'Tuition Calculations'!BT90*(1+'Select Headcount Changes'!V97)</f>
        <v>37067.163338308288</v>
      </c>
      <c r="P104" s="7">
        <f t="shared" ref="P104:P120" si="59">SUM(M104:O104)</f>
        <v>51286.081305396408</v>
      </c>
      <c r="Q104" s="7">
        <f t="shared" ref="Q104:Q120" si="60">0.05*(J104-L104-P104)</f>
        <v>341819.30127557623</v>
      </c>
      <c r="R104" s="7">
        <f t="shared" ref="R104:R120" si="61">+J104-L104-P104-Q104</f>
        <v>6494566.7242359472</v>
      </c>
      <c r="T104" s="5">
        <v>0</v>
      </c>
      <c r="U104" s="5">
        <v>0</v>
      </c>
      <c r="V104" s="5">
        <v>1</v>
      </c>
      <c r="W104" s="5">
        <f t="shared" ref="W104:W120" si="62">+$R104*T104</f>
        <v>0</v>
      </c>
      <c r="X104" s="5">
        <f t="shared" ref="X104:X120" si="63">+$R104*U104</f>
        <v>0</v>
      </c>
      <c r="Y104" s="5">
        <f t="shared" ref="Y104:Y120" si="64">+$R104*V104</f>
        <v>6494566.7242359472</v>
      </c>
      <c r="Z104" s="7">
        <f>+FY16Calculations!Z104*'Tuition Calculations'!BZ90*(1+'Select Headcount Changes'!V97)</f>
        <v>325247.32393032976</v>
      </c>
      <c r="AA104" s="7">
        <f>+FY16Calculations!AA104*'Tuition Calculations'!CF90*(1+'Select Headcount Changes'!V97)</f>
        <v>125956.85966367567</v>
      </c>
      <c r="AB104" s="7">
        <f t="shared" ref="AB104:AB120" si="65">0.04*AA104</f>
        <v>5038.2743865470266</v>
      </c>
      <c r="AC104" s="7">
        <f>+FY16Calculations!AC104*'Tuition Calculations'!BZ90*(1+'Select Headcount Changes'!V97)</f>
        <v>0</v>
      </c>
      <c r="AD104" s="7">
        <f>+FY16Calculations!AD104*'Tuition Calculations'!CF90*(1+'Select Headcount Changes'!V97)</f>
        <v>747.77330572717619</v>
      </c>
      <c r="AE104" s="7">
        <f>+FY16Calculations!AE104*'Tuition Calculations'!CL90*(1+'Select Headcount Changes'!V97)</f>
        <v>1638.6193742405771</v>
      </c>
      <c r="AF104" s="7">
        <f t="shared" ref="AF104:AF120" si="66">SUM(AC104:AE104)</f>
        <v>2386.3926799677533</v>
      </c>
      <c r="AG104" s="7">
        <f t="shared" ref="AG104:AG120" si="67">0.05*(Z104-AB104-AF104)</f>
        <v>15891.13284319075</v>
      </c>
      <c r="AH104" s="7">
        <f t="shared" ref="AH104:AH120" si="68">+Z104-AB104-AF104-AG104</f>
        <v>301931.52402062423</v>
      </c>
      <c r="AJ104" s="5">
        <v>0</v>
      </c>
      <c r="AK104" s="5">
        <v>0</v>
      </c>
      <c r="AL104" s="5">
        <v>1</v>
      </c>
      <c r="AM104" s="10">
        <f t="shared" ref="AM104:AM120" si="69">+$AH104*AJ104</f>
        <v>0</v>
      </c>
      <c r="AN104" s="10">
        <f t="shared" ref="AN104:AN120" si="70">+$AH104*AK104</f>
        <v>0</v>
      </c>
      <c r="AO104" s="10">
        <f t="shared" ref="AO104:AO120" si="71">+$AH104*AL104</f>
        <v>301931.52402062423</v>
      </c>
      <c r="AP104" s="37">
        <f t="shared" ref="AP104:AP120" si="72">SUM(AM104:AO104)</f>
        <v>301931.52402062423</v>
      </c>
    </row>
    <row r="105" spans="1:42" ht="18" customHeight="1" x14ac:dyDescent="0.25">
      <c r="A105" s="2" t="s">
        <v>15</v>
      </c>
      <c r="B105" s="2" t="s">
        <v>110</v>
      </c>
      <c r="C105" s="2" t="s">
        <v>11</v>
      </c>
      <c r="D105" s="2" t="s">
        <v>11</v>
      </c>
      <c r="E105" s="2" t="s">
        <v>12</v>
      </c>
      <c r="F105" s="2" t="s">
        <v>17</v>
      </c>
      <c r="G105" s="2" t="s">
        <v>18</v>
      </c>
      <c r="H105" s="2" t="s">
        <v>13</v>
      </c>
      <c r="I105" s="2" t="s">
        <v>14</v>
      </c>
      <c r="J105" s="7">
        <f>+FY16Calculations!J105*'Tuition Calculations'!BH91*(1+'Select Headcount Changes'!V98)</f>
        <v>1090248.813891948</v>
      </c>
      <c r="K105" s="7">
        <f>+FY16Calculations!K105*'Tuition Calculations'!BN91*(1+'Select Headcount Changes'!V98)</f>
        <v>1090248.813891948</v>
      </c>
      <c r="L105" s="7">
        <f t="shared" si="58"/>
        <v>43609.952555677919</v>
      </c>
      <c r="M105" s="7">
        <f>+FY16Calculations!M105*'Tuition Calculations'!BH91*(1+'Select Headcount Changes'!V98)</f>
        <v>0</v>
      </c>
      <c r="N105" s="7">
        <f>+FY16Calculations!N105*'Tuition Calculations'!BN91*(1+'Select Headcount Changes'!V98)</f>
        <v>0</v>
      </c>
      <c r="O105" s="7">
        <f>+FY16Calculations!O105*'Tuition Calculations'!BT91*(1+'Select Headcount Changes'!V98)</f>
        <v>0</v>
      </c>
      <c r="P105" s="7">
        <f t="shared" si="59"/>
        <v>0</v>
      </c>
      <c r="Q105" s="7">
        <f t="shared" si="60"/>
        <v>52331.943066813503</v>
      </c>
      <c r="R105" s="7">
        <f t="shared" si="61"/>
        <v>994306.91826945648</v>
      </c>
      <c r="T105" s="5">
        <v>0</v>
      </c>
      <c r="U105" s="5">
        <v>0</v>
      </c>
      <c r="V105" s="5">
        <v>1</v>
      </c>
      <c r="W105" s="5">
        <f t="shared" si="62"/>
        <v>0</v>
      </c>
      <c r="X105" s="5">
        <f t="shared" si="63"/>
        <v>0</v>
      </c>
      <c r="Y105" s="5">
        <f t="shared" si="64"/>
        <v>994306.91826945648</v>
      </c>
      <c r="Z105" s="7">
        <f>+FY16Calculations!Z105*'Tuition Calculations'!BZ91*(1+'Select Headcount Changes'!V98)</f>
        <v>56915.693921116013</v>
      </c>
      <c r="AA105" s="7">
        <f>+FY16Calculations!AA105*'Tuition Calculations'!CF91*(1+'Select Headcount Changes'!V98)</f>
        <v>56915.693921116013</v>
      </c>
      <c r="AB105" s="7">
        <f t="shared" si="65"/>
        <v>2276.6277568446408</v>
      </c>
      <c r="AC105" s="7">
        <f>+FY16Calculations!AC105*'Tuition Calculations'!BZ91*(1+'Select Headcount Changes'!V98)</f>
        <v>0</v>
      </c>
      <c r="AD105" s="7">
        <f>+FY16Calculations!AD105*'Tuition Calculations'!CF91*(1+'Select Headcount Changes'!V98)</f>
        <v>0</v>
      </c>
      <c r="AE105" s="7">
        <f>+FY16Calculations!AE105*'Tuition Calculations'!CL91*(1+'Select Headcount Changes'!V98)</f>
        <v>0</v>
      </c>
      <c r="AF105" s="7">
        <f t="shared" si="66"/>
        <v>0</v>
      </c>
      <c r="AG105" s="7">
        <f t="shared" si="67"/>
        <v>2731.953308213569</v>
      </c>
      <c r="AH105" s="7">
        <f t="shared" si="68"/>
        <v>51907.112856057807</v>
      </c>
      <c r="AJ105" s="5">
        <v>0</v>
      </c>
      <c r="AK105" s="5">
        <v>0</v>
      </c>
      <c r="AL105" s="5">
        <v>1</v>
      </c>
      <c r="AM105" s="10">
        <f t="shared" si="69"/>
        <v>0</v>
      </c>
      <c r="AN105" s="10">
        <f t="shared" si="70"/>
        <v>0</v>
      </c>
      <c r="AO105" s="10">
        <f t="shared" si="71"/>
        <v>51907.112856057807</v>
      </c>
      <c r="AP105" s="37">
        <f t="shared" si="72"/>
        <v>51907.112856057807</v>
      </c>
    </row>
    <row r="106" spans="1:42" ht="18" customHeight="1" x14ac:dyDescent="0.25">
      <c r="A106" s="2" t="s">
        <v>15</v>
      </c>
      <c r="B106" s="2" t="s">
        <v>110</v>
      </c>
      <c r="C106" s="2" t="s">
        <v>11</v>
      </c>
      <c r="D106" s="2" t="s">
        <v>11</v>
      </c>
      <c r="E106" s="2" t="s">
        <v>12</v>
      </c>
      <c r="F106" s="2" t="s">
        <v>17</v>
      </c>
      <c r="G106" s="2" t="s">
        <v>18</v>
      </c>
      <c r="H106" s="2" t="s">
        <v>15</v>
      </c>
      <c r="I106" s="2" t="s">
        <v>16</v>
      </c>
      <c r="J106" s="7">
        <f>+FY16Calculations!J106*'Tuition Calculations'!BH92*(1+'Select Headcount Changes'!V99)</f>
        <v>316958.48126425536</v>
      </c>
      <c r="K106" s="7">
        <f>+FY16Calculations!K106*'Tuition Calculations'!BN92*(1+'Select Headcount Changes'!V99)</f>
        <v>109949.75691200126</v>
      </c>
      <c r="L106" s="7">
        <f t="shared" si="58"/>
        <v>4397.9902764800509</v>
      </c>
      <c r="M106" s="7">
        <f>+FY16Calculations!M106*'Tuition Calculations'!BH92*(1+'Select Headcount Changes'!V99)</f>
        <v>0</v>
      </c>
      <c r="N106" s="7">
        <f>+FY16Calculations!N106*'Tuition Calculations'!BN92*(1+'Select Headcount Changes'!V99)</f>
        <v>0</v>
      </c>
      <c r="O106" s="7">
        <f>+FY16Calculations!O106*'Tuition Calculations'!BT92*(1+'Select Headcount Changes'!V99)</f>
        <v>0</v>
      </c>
      <c r="P106" s="7">
        <f t="shared" si="59"/>
        <v>0</v>
      </c>
      <c r="Q106" s="7">
        <f t="shared" si="60"/>
        <v>15628.024549388767</v>
      </c>
      <c r="R106" s="7">
        <f t="shared" si="61"/>
        <v>296932.46643838653</v>
      </c>
      <c r="T106" s="5">
        <v>0</v>
      </c>
      <c r="U106" s="5">
        <v>0</v>
      </c>
      <c r="V106" s="5">
        <v>1</v>
      </c>
      <c r="W106" s="5">
        <f t="shared" si="62"/>
        <v>0</v>
      </c>
      <c r="X106" s="5">
        <f t="shared" si="63"/>
        <v>0</v>
      </c>
      <c r="Y106" s="5">
        <f t="shared" si="64"/>
        <v>296932.46643838653</v>
      </c>
      <c r="Z106" s="7">
        <f>+FY16Calculations!Z106*'Tuition Calculations'!BZ92*(1+'Select Headcount Changes'!V99)</f>
        <v>14934.536406137448</v>
      </c>
      <c r="AA106" s="7">
        <f>+FY16Calculations!AA106*'Tuition Calculations'!CF92*(1+'Select Headcount Changes'!V99)</f>
        <v>5783.3976780457615</v>
      </c>
      <c r="AB106" s="7">
        <f t="shared" si="65"/>
        <v>231.33590712183047</v>
      </c>
      <c r="AC106" s="7">
        <f>+FY16Calculations!AC106*'Tuition Calculations'!BZ92*(1+'Select Headcount Changes'!V99)</f>
        <v>0</v>
      </c>
      <c r="AD106" s="7">
        <f>+FY16Calculations!AD106*'Tuition Calculations'!CF92*(1+'Select Headcount Changes'!V99)</f>
        <v>0</v>
      </c>
      <c r="AE106" s="7">
        <f>+FY16Calculations!AE106*'Tuition Calculations'!CL92*(1+'Select Headcount Changes'!V99)</f>
        <v>0</v>
      </c>
      <c r="AF106" s="7">
        <f t="shared" si="66"/>
        <v>0</v>
      </c>
      <c r="AG106" s="7">
        <f t="shared" si="67"/>
        <v>735.16002495078089</v>
      </c>
      <c r="AH106" s="7">
        <f t="shared" si="68"/>
        <v>13968.040474064836</v>
      </c>
      <c r="AJ106" s="5">
        <v>0</v>
      </c>
      <c r="AK106" s="5">
        <v>0</v>
      </c>
      <c r="AL106" s="5">
        <v>1</v>
      </c>
      <c r="AM106" s="10">
        <f t="shared" si="69"/>
        <v>0</v>
      </c>
      <c r="AN106" s="10">
        <f t="shared" si="70"/>
        <v>0</v>
      </c>
      <c r="AO106" s="10">
        <f t="shared" si="71"/>
        <v>13968.040474064836</v>
      </c>
      <c r="AP106" s="37">
        <f t="shared" si="72"/>
        <v>13968.040474064836</v>
      </c>
    </row>
    <row r="107" spans="1:42" ht="18" customHeight="1" x14ac:dyDescent="0.25">
      <c r="A107" s="2" t="s">
        <v>15</v>
      </c>
      <c r="B107" s="2" t="s">
        <v>110</v>
      </c>
      <c r="C107" s="2" t="s">
        <v>17</v>
      </c>
      <c r="D107" s="2" t="s">
        <v>17</v>
      </c>
      <c r="E107" s="2" t="s">
        <v>20</v>
      </c>
      <c r="F107" s="2" t="s">
        <v>21</v>
      </c>
      <c r="G107" s="2" t="s">
        <v>20</v>
      </c>
      <c r="H107" s="2" t="s">
        <v>13</v>
      </c>
      <c r="I107" s="2" t="s">
        <v>14</v>
      </c>
      <c r="J107" s="7">
        <f>+FY16Calculations!J107*'Tuition Calculations'!BH93*(1+'Select Headcount Changes'!V100)</f>
        <v>2628031.9338281373</v>
      </c>
      <c r="K107" s="7">
        <f>+FY16Calculations!K107*'Tuition Calculations'!BN93*(1+'Select Headcount Changes'!V100)</f>
        <v>2628031.9338281373</v>
      </c>
      <c r="L107" s="7">
        <f t="shared" si="58"/>
        <v>105121.27735312549</v>
      </c>
      <c r="M107" s="7">
        <f>+FY16Calculations!M107*'Tuition Calculations'!BH93*(1+'Select Headcount Changes'!V100)</f>
        <v>0</v>
      </c>
      <c r="N107" s="7">
        <f>+FY16Calculations!N107*'Tuition Calculations'!BN93*(1+'Select Headcount Changes'!V100)</f>
        <v>14839.768749116483</v>
      </c>
      <c r="O107" s="7">
        <f>+FY16Calculations!O107*'Tuition Calculations'!BT93*(1+'Select Headcount Changes'!V100)</f>
        <v>0</v>
      </c>
      <c r="P107" s="7">
        <f t="shared" si="59"/>
        <v>14839.768749116483</v>
      </c>
      <c r="Q107" s="7">
        <f t="shared" si="60"/>
        <v>125403.54438629477</v>
      </c>
      <c r="R107" s="7">
        <f t="shared" si="61"/>
        <v>2382667.3433396006</v>
      </c>
      <c r="T107" s="5">
        <v>0</v>
      </c>
      <c r="U107" s="5">
        <v>0</v>
      </c>
      <c r="V107" s="5">
        <v>1</v>
      </c>
      <c r="W107" s="5">
        <f t="shared" si="62"/>
        <v>0</v>
      </c>
      <c r="X107" s="5">
        <f t="shared" si="63"/>
        <v>0</v>
      </c>
      <c r="Y107" s="5">
        <f t="shared" si="64"/>
        <v>2382667.3433396006</v>
      </c>
      <c r="Z107" s="7">
        <f>+FY16Calculations!Z107*'Tuition Calculations'!BZ93*(1+'Select Headcount Changes'!V100)</f>
        <v>81239.731601765787</v>
      </c>
      <c r="AA107" s="7">
        <f>+FY16Calculations!AA107*'Tuition Calculations'!CF93*(1+'Select Headcount Changes'!V100)</f>
        <v>81239.731601765787</v>
      </c>
      <c r="AB107" s="7">
        <f t="shared" si="65"/>
        <v>3249.5892640706315</v>
      </c>
      <c r="AC107" s="7">
        <f>+FY16Calculations!AC107*'Tuition Calculations'!BZ93*(1+'Select Headcount Changes'!V100)</f>
        <v>0</v>
      </c>
      <c r="AD107" s="7">
        <f>+FY16Calculations!AD107*'Tuition Calculations'!CF93*(1+'Select Headcount Changes'!V100)</f>
        <v>458.74412240506649</v>
      </c>
      <c r="AE107" s="7">
        <f>+FY16Calculations!AE107*'Tuition Calculations'!CL93*(1+'Select Headcount Changes'!V100)</f>
        <v>0</v>
      </c>
      <c r="AF107" s="7">
        <f t="shared" si="66"/>
        <v>458.74412240506649</v>
      </c>
      <c r="AG107" s="7">
        <f t="shared" si="67"/>
        <v>3876.5699107645046</v>
      </c>
      <c r="AH107" s="7">
        <f t="shared" si="68"/>
        <v>73654.828304525581</v>
      </c>
      <c r="AJ107" s="5">
        <v>0</v>
      </c>
      <c r="AK107" s="5">
        <v>0</v>
      </c>
      <c r="AL107" s="5">
        <v>1</v>
      </c>
      <c r="AM107" s="10">
        <f t="shared" si="69"/>
        <v>0</v>
      </c>
      <c r="AN107" s="10">
        <f t="shared" si="70"/>
        <v>0</v>
      </c>
      <c r="AO107" s="10">
        <f t="shared" si="71"/>
        <v>73654.828304525581</v>
      </c>
      <c r="AP107" s="37">
        <f t="shared" si="72"/>
        <v>73654.828304525581</v>
      </c>
    </row>
    <row r="108" spans="1:42" ht="18" customHeight="1" x14ac:dyDescent="0.25">
      <c r="A108" s="2" t="s">
        <v>15</v>
      </c>
      <c r="B108" s="2" t="s">
        <v>110</v>
      </c>
      <c r="C108" s="2" t="s">
        <v>17</v>
      </c>
      <c r="D108" s="2" t="s">
        <v>17</v>
      </c>
      <c r="E108" s="2" t="s">
        <v>20</v>
      </c>
      <c r="F108" s="2" t="s">
        <v>21</v>
      </c>
      <c r="G108" s="2" t="s">
        <v>20</v>
      </c>
      <c r="H108" s="2" t="s">
        <v>15</v>
      </c>
      <c r="I108" s="2" t="s">
        <v>16</v>
      </c>
      <c r="J108" s="7">
        <f>+FY16Calculations!J108*'Tuition Calculations'!BH94*(1+'Select Headcount Changes'!V101)</f>
        <v>138804.44350379999</v>
      </c>
      <c r="K108" s="7">
        <f>+FY16Calculations!K108*'Tuition Calculations'!BN94*(1+'Select Headcount Changes'!V101)</f>
        <v>77846.625769799997</v>
      </c>
      <c r="L108" s="7">
        <f t="shared" si="58"/>
        <v>3113.8650307919997</v>
      </c>
      <c r="M108" s="7">
        <f>+FY16Calculations!M108*'Tuition Calculations'!BH94*(1+'Select Headcount Changes'!V101)</f>
        <v>0</v>
      </c>
      <c r="N108" s="7">
        <f>+FY16Calculations!N108*'Tuition Calculations'!BN94*(1+'Select Headcount Changes'!V101)</f>
        <v>0</v>
      </c>
      <c r="O108" s="7">
        <f>+FY16Calculations!O108*'Tuition Calculations'!BT94*(1+'Select Headcount Changes'!V101)</f>
        <v>0</v>
      </c>
      <c r="P108" s="7">
        <f t="shared" si="59"/>
        <v>0</v>
      </c>
      <c r="Q108" s="7">
        <f t="shared" si="60"/>
        <v>6784.5289236504004</v>
      </c>
      <c r="R108" s="7">
        <f t="shared" si="61"/>
        <v>128906.0495493576</v>
      </c>
      <c r="T108" s="5">
        <v>0</v>
      </c>
      <c r="U108" s="5">
        <v>0</v>
      </c>
      <c r="V108" s="5">
        <v>1</v>
      </c>
      <c r="W108" s="5">
        <f t="shared" si="62"/>
        <v>0</v>
      </c>
      <c r="X108" s="5">
        <f t="shared" si="63"/>
        <v>0</v>
      </c>
      <c r="Y108" s="5">
        <f t="shared" si="64"/>
        <v>128906.0495493576</v>
      </c>
      <c r="Z108" s="7">
        <f>+FY16Calculations!Z108*'Tuition Calculations'!BZ94*(1+'Select Headcount Changes'!V101)</f>
        <v>5034.7471355999996</v>
      </c>
      <c r="AA108" s="7">
        <f>+FY16Calculations!AA108*'Tuition Calculations'!CF94*(1+'Select Headcount Changes'!V101)</f>
        <v>2406.4507896</v>
      </c>
      <c r="AB108" s="7">
        <f t="shared" si="65"/>
        <v>96.258031584000008</v>
      </c>
      <c r="AC108" s="7">
        <f>+FY16Calculations!AC108*'Tuition Calculations'!BZ94*(1+'Select Headcount Changes'!V101)</f>
        <v>0</v>
      </c>
      <c r="AD108" s="7">
        <f>+FY16Calculations!AD108*'Tuition Calculations'!CF94*(1+'Select Headcount Changes'!V101)</f>
        <v>0</v>
      </c>
      <c r="AE108" s="7">
        <f>+FY16Calculations!AE108*'Tuition Calculations'!CL94*(1+'Select Headcount Changes'!V101)</f>
        <v>0</v>
      </c>
      <c r="AF108" s="7">
        <f t="shared" si="66"/>
        <v>0</v>
      </c>
      <c r="AG108" s="7">
        <f t="shared" si="67"/>
        <v>246.92445520080003</v>
      </c>
      <c r="AH108" s="7">
        <f t="shared" si="68"/>
        <v>4691.5646488151997</v>
      </c>
      <c r="AJ108" s="5">
        <v>0</v>
      </c>
      <c r="AK108" s="5">
        <v>0</v>
      </c>
      <c r="AL108" s="5">
        <v>1</v>
      </c>
      <c r="AM108" s="10">
        <f t="shared" si="69"/>
        <v>0</v>
      </c>
      <c r="AN108" s="10">
        <f t="shared" si="70"/>
        <v>0</v>
      </c>
      <c r="AO108" s="10">
        <f t="shared" si="71"/>
        <v>4691.5646488151997</v>
      </c>
      <c r="AP108" s="37">
        <f t="shared" si="72"/>
        <v>4691.5646488151997</v>
      </c>
    </row>
    <row r="109" spans="1:42" ht="18" customHeight="1" x14ac:dyDescent="0.25">
      <c r="A109" s="2" t="s">
        <v>15</v>
      </c>
      <c r="B109" s="2" t="s">
        <v>110</v>
      </c>
      <c r="C109" s="2" t="s">
        <v>19</v>
      </c>
      <c r="D109" s="2" t="s">
        <v>19</v>
      </c>
      <c r="E109" s="2" t="s">
        <v>23</v>
      </c>
      <c r="F109" s="2" t="s">
        <v>22</v>
      </c>
      <c r="G109" s="2" t="s">
        <v>23</v>
      </c>
      <c r="H109" s="2" t="s">
        <v>13</v>
      </c>
      <c r="I109" s="2" t="s">
        <v>14</v>
      </c>
      <c r="J109" s="7">
        <f>+FY16Calculations!J109*'Tuition Calculations'!BH95*(1+'Select Headcount Changes'!V102)</f>
        <v>2377530.5293965847</v>
      </c>
      <c r="K109" s="7">
        <f>+FY16Calculations!K109*'Tuition Calculations'!BN95*(1+'Select Headcount Changes'!V102)</f>
        <v>2377530.5293965847</v>
      </c>
      <c r="L109" s="7">
        <f t="shared" si="58"/>
        <v>95101.221175863393</v>
      </c>
      <c r="M109" s="7">
        <f>+FY16Calculations!M109*'Tuition Calculations'!BH95*(1+'Select Headcount Changes'!V102)</f>
        <v>0</v>
      </c>
      <c r="N109" s="7">
        <f>+FY16Calculations!N109*'Tuition Calculations'!BN95*(1+'Select Headcount Changes'!V102)</f>
        <v>9187.5523576536125</v>
      </c>
      <c r="O109" s="7">
        <f>+FY16Calculations!O109*'Tuition Calculations'!BT95*(1+'Select Headcount Changes'!V102)</f>
        <v>0</v>
      </c>
      <c r="P109" s="7">
        <f t="shared" si="59"/>
        <v>9187.5523576536125</v>
      </c>
      <c r="Q109" s="7">
        <f t="shared" si="60"/>
        <v>113662.08779315339</v>
      </c>
      <c r="R109" s="7">
        <f t="shared" si="61"/>
        <v>2159579.6680699144</v>
      </c>
      <c r="T109" s="5">
        <v>0</v>
      </c>
      <c r="U109" s="5">
        <v>0</v>
      </c>
      <c r="V109" s="5">
        <v>1</v>
      </c>
      <c r="W109" s="5">
        <f t="shared" si="62"/>
        <v>0</v>
      </c>
      <c r="X109" s="5">
        <f t="shared" si="63"/>
        <v>0</v>
      </c>
      <c r="Y109" s="5">
        <f t="shared" si="64"/>
        <v>2159579.6680699144</v>
      </c>
      <c r="Z109" s="7">
        <f>+FY16Calculations!Z109*'Tuition Calculations'!BZ95*(1+'Select Headcount Changes'!V102)</f>
        <v>73561.825864421495</v>
      </c>
      <c r="AA109" s="7">
        <f>+FY16Calculations!AA109*'Tuition Calculations'!CF95*(1+'Select Headcount Changes'!V102)</f>
        <v>73561.825864421495</v>
      </c>
      <c r="AB109" s="7">
        <f t="shared" si="65"/>
        <v>2942.4730345768598</v>
      </c>
      <c r="AC109" s="7">
        <f>+FY16Calculations!AC109*'Tuition Calculations'!BZ95*(1+'Select Headcount Changes'!V102)</f>
        <v>0</v>
      </c>
      <c r="AD109" s="7">
        <f>+FY16Calculations!AD109*'Tuition Calculations'!CF95*(1+'Select Headcount Changes'!V102)</f>
        <v>284.26381749186112</v>
      </c>
      <c r="AE109" s="7">
        <f>+FY16Calculations!AE109*'Tuition Calculations'!CL95*(1+'Select Headcount Changes'!V102)</f>
        <v>0</v>
      </c>
      <c r="AF109" s="7">
        <f t="shared" si="66"/>
        <v>284.26381749186112</v>
      </c>
      <c r="AG109" s="7">
        <f t="shared" si="67"/>
        <v>3516.7544506176391</v>
      </c>
      <c r="AH109" s="7">
        <f t="shared" si="68"/>
        <v>66818.334561735144</v>
      </c>
      <c r="AJ109" s="5">
        <v>0</v>
      </c>
      <c r="AK109" s="5">
        <v>0</v>
      </c>
      <c r="AL109" s="5">
        <v>1</v>
      </c>
      <c r="AM109" s="10">
        <f t="shared" si="69"/>
        <v>0</v>
      </c>
      <c r="AN109" s="10">
        <f t="shared" si="70"/>
        <v>0</v>
      </c>
      <c r="AO109" s="10">
        <f t="shared" si="71"/>
        <v>66818.334561735144</v>
      </c>
      <c r="AP109" s="37">
        <f t="shared" si="72"/>
        <v>66818.334561735144</v>
      </c>
    </row>
    <row r="110" spans="1:42" ht="18" customHeight="1" x14ac:dyDescent="0.25">
      <c r="A110" s="2" t="s">
        <v>15</v>
      </c>
      <c r="B110" s="2" t="s">
        <v>110</v>
      </c>
      <c r="C110" s="2" t="s">
        <v>19</v>
      </c>
      <c r="D110" s="2" t="s">
        <v>19</v>
      </c>
      <c r="E110" s="2" t="s">
        <v>23</v>
      </c>
      <c r="F110" s="2" t="s">
        <v>22</v>
      </c>
      <c r="G110" s="2" t="s">
        <v>23</v>
      </c>
      <c r="H110" s="2" t="s">
        <v>15</v>
      </c>
      <c r="I110" s="2" t="s">
        <v>16</v>
      </c>
      <c r="J110" s="7">
        <f>+FY16Calculations!J110*'Tuition Calculations'!BH96*(1+'Select Headcount Changes'!V103)</f>
        <v>132132.96939119999</v>
      </c>
      <c r="K110" s="7">
        <f>+FY16Calculations!K110*'Tuition Calculations'!BN96*(1+'Select Headcount Changes'!V103)</f>
        <v>74400.961216800002</v>
      </c>
      <c r="L110" s="7">
        <f t="shared" si="58"/>
        <v>2976.038448672</v>
      </c>
      <c r="M110" s="7">
        <f>+FY16Calculations!M110*'Tuition Calculations'!BH96*(1+'Select Headcount Changes'!V103)</f>
        <v>0</v>
      </c>
      <c r="N110" s="7">
        <f>+FY16Calculations!N110*'Tuition Calculations'!BN96*(1+'Select Headcount Changes'!V103)</f>
        <v>0</v>
      </c>
      <c r="O110" s="7">
        <f>+FY16Calculations!O110*'Tuition Calculations'!BT96*(1+'Select Headcount Changes'!V103)</f>
        <v>0</v>
      </c>
      <c r="P110" s="7">
        <f t="shared" si="59"/>
        <v>0</v>
      </c>
      <c r="Q110" s="7">
        <f t="shared" si="60"/>
        <v>6457.8465471263999</v>
      </c>
      <c r="R110" s="7">
        <f t="shared" si="61"/>
        <v>122699.08439540159</v>
      </c>
      <c r="T110" s="5">
        <v>0</v>
      </c>
      <c r="U110" s="5">
        <v>0</v>
      </c>
      <c r="V110" s="5">
        <v>1</v>
      </c>
      <c r="W110" s="5">
        <f t="shared" si="62"/>
        <v>0</v>
      </c>
      <c r="X110" s="5">
        <f t="shared" si="63"/>
        <v>0</v>
      </c>
      <c r="Y110" s="5">
        <f t="shared" si="64"/>
        <v>122699.08439540159</v>
      </c>
      <c r="Z110" s="7">
        <f>+FY16Calculations!Z110*'Tuition Calculations'!BZ96*(1+'Select Headcount Changes'!V103)</f>
        <v>4791.4895772</v>
      </c>
      <c r="AA110" s="7">
        <f>+FY16Calculations!AA110*'Tuition Calculations'!CF96*(1+'Select Headcount Changes'!V103)</f>
        <v>2301.9731316000002</v>
      </c>
      <c r="AB110" s="7">
        <f t="shared" si="65"/>
        <v>92.078925264000006</v>
      </c>
      <c r="AC110" s="7">
        <f>+FY16Calculations!AC110*'Tuition Calculations'!BZ96*(1+'Select Headcount Changes'!V103)</f>
        <v>0</v>
      </c>
      <c r="AD110" s="7">
        <f>+FY16Calculations!AD110*'Tuition Calculations'!CF96*(1+'Select Headcount Changes'!V103)</f>
        <v>0</v>
      </c>
      <c r="AE110" s="7">
        <f>+FY16Calculations!AE110*'Tuition Calculations'!CL96*(1+'Select Headcount Changes'!V103)</f>
        <v>0</v>
      </c>
      <c r="AF110" s="7">
        <f t="shared" si="66"/>
        <v>0</v>
      </c>
      <c r="AG110" s="7">
        <f t="shared" si="67"/>
        <v>234.97053259680001</v>
      </c>
      <c r="AH110" s="7">
        <f t="shared" si="68"/>
        <v>4464.4401193392005</v>
      </c>
      <c r="AJ110" s="5">
        <v>0</v>
      </c>
      <c r="AK110" s="5">
        <v>0</v>
      </c>
      <c r="AL110" s="5">
        <v>1</v>
      </c>
      <c r="AM110" s="10">
        <f t="shared" si="69"/>
        <v>0</v>
      </c>
      <c r="AN110" s="10">
        <f t="shared" si="70"/>
        <v>0</v>
      </c>
      <c r="AO110" s="10">
        <f t="shared" si="71"/>
        <v>4464.4401193392005</v>
      </c>
      <c r="AP110" s="37">
        <f t="shared" si="72"/>
        <v>4464.4401193392005</v>
      </c>
    </row>
    <row r="111" spans="1:42" ht="18" customHeight="1" x14ac:dyDescent="0.25">
      <c r="A111" s="2" t="s">
        <v>15</v>
      </c>
      <c r="B111" s="2" t="s">
        <v>110</v>
      </c>
      <c r="C111" s="2" t="s">
        <v>21</v>
      </c>
      <c r="D111" s="2" t="s">
        <v>21</v>
      </c>
      <c r="E111" s="2" t="s">
        <v>25</v>
      </c>
      <c r="F111" s="2" t="s">
        <v>19</v>
      </c>
      <c r="G111" s="2" t="s">
        <v>26</v>
      </c>
      <c r="H111" s="2" t="s">
        <v>13</v>
      </c>
      <c r="I111" s="2" t="s">
        <v>14</v>
      </c>
      <c r="J111" s="7">
        <f>+FY16Calculations!J111*'Tuition Calculations'!BH97*(1+'Select Headcount Changes'!V104)</f>
        <v>97755.379759999996</v>
      </c>
      <c r="K111" s="7">
        <f>+FY16Calculations!K111*'Tuition Calculations'!BN97*(1+'Select Headcount Changes'!V104)</f>
        <v>97755.379759999996</v>
      </c>
      <c r="L111" s="7">
        <f t="shared" si="58"/>
        <v>3910.2151903999998</v>
      </c>
      <c r="M111" s="7">
        <f>+FY16Calculations!M111*'Tuition Calculations'!BH97*(1+'Select Headcount Changes'!V104)</f>
        <v>0</v>
      </c>
      <c r="N111" s="7">
        <f>+FY16Calculations!N111*'Tuition Calculations'!BN97*(1+'Select Headcount Changes'!V104)</f>
        <v>0</v>
      </c>
      <c r="O111" s="7">
        <f>+FY16Calculations!O111*'Tuition Calculations'!BT97*(1+'Select Headcount Changes'!V104)</f>
        <v>0</v>
      </c>
      <c r="P111" s="7">
        <f t="shared" si="59"/>
        <v>0</v>
      </c>
      <c r="Q111" s="7">
        <f t="shared" si="60"/>
        <v>4692.2582284800001</v>
      </c>
      <c r="R111" s="7">
        <f t="shared" si="61"/>
        <v>89152.90634111999</v>
      </c>
      <c r="T111" s="5">
        <v>0</v>
      </c>
      <c r="U111" s="5">
        <v>0</v>
      </c>
      <c r="V111" s="5">
        <v>1</v>
      </c>
      <c r="W111" s="5">
        <f t="shared" si="62"/>
        <v>0</v>
      </c>
      <c r="X111" s="5">
        <f t="shared" si="63"/>
        <v>0</v>
      </c>
      <c r="Y111" s="5">
        <f t="shared" si="64"/>
        <v>89152.90634111999</v>
      </c>
      <c r="Z111" s="7">
        <f>+FY16Calculations!Z111*'Tuition Calculations'!BZ97*(1+'Select Headcount Changes'!V104)</f>
        <v>3021.3930420000002</v>
      </c>
      <c r="AA111" s="7">
        <f>+FY16Calculations!AA111*'Tuition Calculations'!CF97*(1+'Select Headcount Changes'!V104)</f>
        <v>3021.3930420000002</v>
      </c>
      <c r="AB111" s="7">
        <f t="shared" si="65"/>
        <v>120.85572168</v>
      </c>
      <c r="AC111" s="7">
        <f>+FY16Calculations!AC111*'Tuition Calculations'!BZ97*(1+'Select Headcount Changes'!V104)</f>
        <v>0</v>
      </c>
      <c r="AD111" s="7">
        <f>+FY16Calculations!AD111*'Tuition Calculations'!CF97*(1+'Select Headcount Changes'!V104)</f>
        <v>0</v>
      </c>
      <c r="AE111" s="7">
        <f>+FY16Calculations!AE111*'Tuition Calculations'!CL97*(1+'Select Headcount Changes'!V104)</f>
        <v>0</v>
      </c>
      <c r="AF111" s="7">
        <f t="shared" si="66"/>
        <v>0</v>
      </c>
      <c r="AG111" s="7">
        <f t="shared" si="67"/>
        <v>145.02686601600001</v>
      </c>
      <c r="AH111" s="7">
        <f t="shared" si="68"/>
        <v>2755.5104543040002</v>
      </c>
      <c r="AJ111" s="5">
        <v>0</v>
      </c>
      <c r="AK111" s="5">
        <v>0</v>
      </c>
      <c r="AL111" s="5">
        <v>1</v>
      </c>
      <c r="AM111" s="10">
        <f t="shared" si="69"/>
        <v>0</v>
      </c>
      <c r="AN111" s="10">
        <f t="shared" si="70"/>
        <v>0</v>
      </c>
      <c r="AO111" s="10">
        <f t="shared" si="71"/>
        <v>2755.5104543040002</v>
      </c>
      <c r="AP111" s="37">
        <f t="shared" si="72"/>
        <v>2755.5104543040002</v>
      </c>
    </row>
    <row r="112" spans="1:42" ht="18" customHeight="1" x14ac:dyDescent="0.25">
      <c r="A112" s="2" t="s">
        <v>15</v>
      </c>
      <c r="B112" s="2" t="s">
        <v>110</v>
      </c>
      <c r="C112" s="2" t="s">
        <v>21</v>
      </c>
      <c r="D112" s="2" t="s">
        <v>21</v>
      </c>
      <c r="E112" s="2" t="s">
        <v>25</v>
      </c>
      <c r="F112" s="2" t="s">
        <v>19</v>
      </c>
      <c r="G112" s="2" t="s">
        <v>26</v>
      </c>
      <c r="H112" s="2" t="s">
        <v>15</v>
      </c>
      <c r="I112" s="2" t="s">
        <v>16</v>
      </c>
      <c r="J112" s="7">
        <f>+FY16Calculations!J112*'Tuition Calculations'!BH98*(1+'Select Headcount Changes'!V105)</f>
        <v>33723.795552000003</v>
      </c>
      <c r="K112" s="7">
        <f>+FY16Calculations!K112*'Tuition Calculations'!BN98*(1+'Select Headcount Changes'!V105)</f>
        <v>19019.668067999999</v>
      </c>
      <c r="L112" s="7">
        <f t="shared" si="58"/>
        <v>760.78672271999994</v>
      </c>
      <c r="M112" s="7">
        <f>+FY16Calculations!M112*'Tuition Calculations'!BH98*(1+'Select Headcount Changes'!V105)</f>
        <v>0</v>
      </c>
      <c r="N112" s="7">
        <f>+FY16Calculations!N112*'Tuition Calculations'!BN98*(1+'Select Headcount Changes'!V105)</f>
        <v>0</v>
      </c>
      <c r="O112" s="7">
        <f>+FY16Calculations!O112*'Tuition Calculations'!BT98*(1+'Select Headcount Changes'!V105)</f>
        <v>0</v>
      </c>
      <c r="P112" s="7">
        <f t="shared" si="59"/>
        <v>0</v>
      </c>
      <c r="Q112" s="7">
        <f t="shared" si="60"/>
        <v>1648.1504414640003</v>
      </c>
      <c r="R112" s="7">
        <f t="shared" si="61"/>
        <v>31314.858387816006</v>
      </c>
      <c r="T112" s="5">
        <v>0</v>
      </c>
      <c r="U112" s="5">
        <v>0</v>
      </c>
      <c r="V112" s="5">
        <v>1</v>
      </c>
      <c r="W112" s="5">
        <f t="shared" si="62"/>
        <v>0</v>
      </c>
      <c r="X112" s="5">
        <f t="shared" si="63"/>
        <v>0</v>
      </c>
      <c r="Y112" s="5">
        <f t="shared" si="64"/>
        <v>31314.858387816006</v>
      </c>
      <c r="Z112" s="7">
        <f>+FY16Calculations!Z112*'Tuition Calculations'!BZ98*(1+'Select Headcount Changes'!V105)</f>
        <v>1221.4847754</v>
      </c>
      <c r="AA112" s="7">
        <f>+FY16Calculations!AA112*'Tuition Calculations'!CF98*(1+'Select Headcount Changes'!V105)</f>
        <v>586.50593819999995</v>
      </c>
      <c r="AB112" s="7">
        <f t="shared" si="65"/>
        <v>23.460237527999997</v>
      </c>
      <c r="AC112" s="7">
        <f>+FY16Calculations!AC112*'Tuition Calculations'!BZ98*(1+'Select Headcount Changes'!V105)</f>
        <v>0</v>
      </c>
      <c r="AD112" s="7">
        <f>+FY16Calculations!AD112*'Tuition Calculations'!CF98*(1+'Select Headcount Changes'!V105)</f>
        <v>0</v>
      </c>
      <c r="AE112" s="7">
        <f>+FY16Calculations!AE112*'Tuition Calculations'!CL98*(1+'Select Headcount Changes'!V105)</f>
        <v>0</v>
      </c>
      <c r="AF112" s="7">
        <f t="shared" si="66"/>
        <v>0</v>
      </c>
      <c r="AG112" s="7">
        <f t="shared" si="67"/>
        <v>59.901226893599997</v>
      </c>
      <c r="AH112" s="7">
        <f t="shared" si="68"/>
        <v>1138.1233109783998</v>
      </c>
      <c r="AJ112" s="5">
        <v>0</v>
      </c>
      <c r="AK112" s="5">
        <v>0</v>
      </c>
      <c r="AL112" s="5">
        <v>1</v>
      </c>
      <c r="AM112" s="10">
        <f t="shared" si="69"/>
        <v>0</v>
      </c>
      <c r="AN112" s="10">
        <f t="shared" si="70"/>
        <v>0</v>
      </c>
      <c r="AO112" s="10">
        <f t="shared" si="71"/>
        <v>1138.1233109783998</v>
      </c>
      <c r="AP112" s="37">
        <f t="shared" si="72"/>
        <v>1138.1233109783998</v>
      </c>
    </row>
    <row r="113" spans="1:42" ht="18" customHeight="1" x14ac:dyDescent="0.25">
      <c r="A113" s="2" t="s">
        <v>15</v>
      </c>
      <c r="B113" s="2" t="s">
        <v>110</v>
      </c>
      <c r="C113" s="2" t="s">
        <v>21</v>
      </c>
      <c r="D113" s="2" t="s">
        <v>21</v>
      </c>
      <c r="E113" s="2" t="s">
        <v>25</v>
      </c>
      <c r="F113" s="2" t="s">
        <v>27</v>
      </c>
      <c r="G113" s="2" t="s">
        <v>25</v>
      </c>
      <c r="H113" s="2" t="s">
        <v>13</v>
      </c>
      <c r="I113" s="2" t="s">
        <v>14</v>
      </c>
      <c r="J113" s="7">
        <f>+FY16Calculations!J113*'Tuition Calculations'!BH99*(1+'Select Headcount Changes'!V106)</f>
        <v>1385761.7631091366</v>
      </c>
      <c r="K113" s="7">
        <f>+FY16Calculations!K113*'Tuition Calculations'!BN99*(1+'Select Headcount Changes'!V106)</f>
        <v>1385761.7631091366</v>
      </c>
      <c r="L113" s="7">
        <f t="shared" si="58"/>
        <v>55430.470524365468</v>
      </c>
      <c r="M113" s="7">
        <f>+FY16Calculations!M113*'Tuition Calculations'!BH99*(1+'Select Headcount Changes'!V106)</f>
        <v>0</v>
      </c>
      <c r="N113" s="7">
        <f>+FY16Calculations!N113*'Tuition Calculations'!BN99*(1+'Select Headcount Changes'!V106)</f>
        <v>0</v>
      </c>
      <c r="O113" s="7">
        <f>+FY16Calculations!O113*'Tuition Calculations'!BT99*(1+'Select Headcount Changes'!V106)</f>
        <v>0</v>
      </c>
      <c r="P113" s="7">
        <f t="shared" si="59"/>
        <v>0</v>
      </c>
      <c r="Q113" s="7">
        <f t="shared" si="60"/>
        <v>66516.56462923855</v>
      </c>
      <c r="R113" s="7">
        <f t="shared" si="61"/>
        <v>1263814.7279555325</v>
      </c>
      <c r="T113" s="5">
        <v>0</v>
      </c>
      <c r="U113" s="5">
        <v>0</v>
      </c>
      <c r="V113" s="5">
        <v>1</v>
      </c>
      <c r="W113" s="5">
        <f t="shared" si="62"/>
        <v>0</v>
      </c>
      <c r="X113" s="5">
        <f t="shared" si="63"/>
        <v>0</v>
      </c>
      <c r="Y113" s="5">
        <f t="shared" si="64"/>
        <v>1263814.7279555325</v>
      </c>
      <c r="Z113" s="7">
        <f>+FY16Calculations!Z113*'Tuition Calculations'!BZ99*(1+'Select Headcount Changes'!V106)</f>
        <v>42819.939172315782</v>
      </c>
      <c r="AA113" s="7">
        <f>+FY16Calculations!AA113*'Tuition Calculations'!CF99*(1+'Select Headcount Changes'!V106)</f>
        <v>42819.939172315782</v>
      </c>
      <c r="AB113" s="7">
        <f t="shared" si="65"/>
        <v>1712.7975668926313</v>
      </c>
      <c r="AC113" s="7">
        <f>+FY16Calculations!AC113*'Tuition Calculations'!BZ99*(1+'Select Headcount Changes'!V106)</f>
        <v>0</v>
      </c>
      <c r="AD113" s="7">
        <f>+FY16Calculations!AD113*'Tuition Calculations'!CF99*(1+'Select Headcount Changes'!V106)</f>
        <v>0</v>
      </c>
      <c r="AE113" s="7">
        <f>+FY16Calculations!AE113*'Tuition Calculations'!CL99*(1+'Select Headcount Changes'!V106)</f>
        <v>0</v>
      </c>
      <c r="AF113" s="7">
        <f t="shared" si="66"/>
        <v>0</v>
      </c>
      <c r="AG113" s="7">
        <f t="shared" si="67"/>
        <v>2055.3570802711579</v>
      </c>
      <c r="AH113" s="7">
        <f t="shared" si="68"/>
        <v>39051.784525151998</v>
      </c>
      <c r="AJ113" s="5">
        <v>0</v>
      </c>
      <c r="AK113" s="5">
        <v>0</v>
      </c>
      <c r="AL113" s="5">
        <v>1</v>
      </c>
      <c r="AM113" s="10">
        <f t="shared" si="69"/>
        <v>0</v>
      </c>
      <c r="AN113" s="10">
        <f t="shared" si="70"/>
        <v>0</v>
      </c>
      <c r="AO113" s="10">
        <f t="shared" si="71"/>
        <v>39051.784525151998</v>
      </c>
      <c r="AP113" s="37">
        <f t="shared" si="72"/>
        <v>39051.784525151998</v>
      </c>
    </row>
    <row r="114" spans="1:42" ht="18" customHeight="1" x14ac:dyDescent="0.25">
      <c r="A114" s="2" t="s">
        <v>15</v>
      </c>
      <c r="B114" s="2" t="s">
        <v>110</v>
      </c>
      <c r="C114" s="2" t="s">
        <v>21</v>
      </c>
      <c r="D114" s="2" t="s">
        <v>21</v>
      </c>
      <c r="E114" s="2" t="s">
        <v>25</v>
      </c>
      <c r="F114" s="2" t="s">
        <v>27</v>
      </c>
      <c r="G114" s="2" t="s">
        <v>25</v>
      </c>
      <c r="H114" s="2" t="s">
        <v>15</v>
      </c>
      <c r="I114" s="2" t="s">
        <v>16</v>
      </c>
      <c r="J114" s="7">
        <f>+FY16Calculations!J114*'Tuition Calculations'!BH100*(1+'Select Headcount Changes'!V107)</f>
        <v>1263031.9671694962</v>
      </c>
      <c r="K114" s="7">
        <f>+FY16Calculations!K114*'Tuition Calculations'!BN100*(1+'Select Headcount Changes'!V107)</f>
        <v>712400.01803288853</v>
      </c>
      <c r="L114" s="7">
        <f t="shared" si="58"/>
        <v>28496.00072131554</v>
      </c>
      <c r="M114" s="7">
        <f>+FY16Calculations!M114*'Tuition Calculations'!BH100*(1+'Select Headcount Changes'!V107)</f>
        <v>22441.319859831699</v>
      </c>
      <c r="N114" s="7">
        <f>+FY16Calculations!N114*'Tuition Calculations'!BN100*(1+'Select Headcount Changes'!V107)</f>
        <v>6328.879280168002</v>
      </c>
      <c r="O114" s="7">
        <f>+FY16Calculations!O114*'Tuition Calculations'!BT100*(1+'Select Headcount Changes'!V107)</f>
        <v>97827.022311427558</v>
      </c>
      <c r="P114" s="7">
        <f t="shared" si="59"/>
        <v>126597.22145142726</v>
      </c>
      <c r="Q114" s="7">
        <f t="shared" si="60"/>
        <v>55396.937249837669</v>
      </c>
      <c r="R114" s="7">
        <f t="shared" si="61"/>
        <v>1052541.8077469156</v>
      </c>
      <c r="T114" s="5">
        <v>0</v>
      </c>
      <c r="U114" s="5">
        <v>0</v>
      </c>
      <c r="V114" s="5">
        <v>1</v>
      </c>
      <c r="W114" s="5">
        <f t="shared" si="62"/>
        <v>0</v>
      </c>
      <c r="X114" s="5">
        <f t="shared" si="63"/>
        <v>0</v>
      </c>
      <c r="Y114" s="5">
        <f t="shared" si="64"/>
        <v>1052541.8077469156</v>
      </c>
      <c r="Z114" s="7">
        <f>+FY16Calculations!Z114*'Tuition Calculations'!BZ100*(1+'Select Headcount Changes'!V107)</f>
        <v>45826.608570685246</v>
      </c>
      <c r="AA114" s="7">
        <f>+FY16Calculations!AA114*'Tuition Calculations'!CF100*(1+'Select Headcount Changes'!V107)</f>
        <v>22022.008596761119</v>
      </c>
      <c r="AB114" s="7">
        <f t="shared" si="65"/>
        <v>880.88034387044479</v>
      </c>
      <c r="AC114" s="7">
        <f>+FY16Calculations!AC114*'Tuition Calculations'!BZ100*(1+'Select Headcount Changes'!V107)</f>
        <v>814.88769478990764</v>
      </c>
      <c r="AD114" s="7">
        <f>+FY16Calculations!AD114*'Tuition Calculations'!CF100*(1+'Select Headcount Changes'!V107)</f>
        <v>0</v>
      </c>
      <c r="AE114" s="7">
        <f>+FY16Calculations!AE114*'Tuition Calculations'!CL100*(1+'Select Headcount Changes'!V107)</f>
        <v>4230.2980179831502</v>
      </c>
      <c r="AF114" s="7">
        <f t="shared" si="66"/>
        <v>5045.1857127730582</v>
      </c>
      <c r="AG114" s="7">
        <f t="shared" si="67"/>
        <v>1995.0271257020877</v>
      </c>
      <c r="AH114" s="7">
        <f t="shared" si="68"/>
        <v>37905.515388339663</v>
      </c>
      <c r="AJ114" s="5">
        <v>0</v>
      </c>
      <c r="AK114" s="5">
        <v>0</v>
      </c>
      <c r="AL114" s="5">
        <v>1</v>
      </c>
      <c r="AM114" s="10">
        <f t="shared" si="69"/>
        <v>0</v>
      </c>
      <c r="AN114" s="10">
        <f t="shared" si="70"/>
        <v>0</v>
      </c>
      <c r="AO114" s="10">
        <f t="shared" si="71"/>
        <v>37905.515388339663</v>
      </c>
      <c r="AP114" s="37">
        <f t="shared" si="72"/>
        <v>37905.515388339663</v>
      </c>
    </row>
    <row r="115" spans="1:42" ht="18" customHeight="1" x14ac:dyDescent="0.25">
      <c r="A115" s="2" t="s">
        <v>15</v>
      </c>
      <c r="B115" s="2" t="s">
        <v>110</v>
      </c>
      <c r="C115" s="2" t="s">
        <v>22</v>
      </c>
      <c r="D115" s="2" t="s">
        <v>43</v>
      </c>
      <c r="E115" s="2" t="s">
        <v>108</v>
      </c>
      <c r="F115" s="2" t="s">
        <v>32</v>
      </c>
      <c r="G115" s="2" t="s">
        <v>109</v>
      </c>
      <c r="H115" s="2" t="s">
        <v>13</v>
      </c>
      <c r="I115" s="2" t="s">
        <v>14</v>
      </c>
      <c r="J115" s="7">
        <f>+FY16Calculations!J115*'Tuition Calculations'!BH101*(1+'Select Headcount Changes'!V108)</f>
        <v>1015950.9658176058</v>
      </c>
      <c r="K115" s="7">
        <f>+FY16Calculations!K115*'Tuition Calculations'!BN101*(1+'Select Headcount Changes'!V108)</f>
        <v>1015950.9658176058</v>
      </c>
      <c r="L115" s="7">
        <f t="shared" si="58"/>
        <v>40638.038632704236</v>
      </c>
      <c r="M115" s="7">
        <f>+FY16Calculations!M115*'Tuition Calculations'!BH101*(1+'Select Headcount Changes'!V108)</f>
        <v>0</v>
      </c>
      <c r="N115" s="7">
        <f>+FY16Calculations!N115*'Tuition Calculations'!BN101*(1+'Select Headcount Changes'!V108)</f>
        <v>0</v>
      </c>
      <c r="O115" s="7">
        <f>+FY16Calculations!O115*'Tuition Calculations'!BT101*(1+'Select Headcount Changes'!V108)</f>
        <v>0</v>
      </c>
      <c r="P115" s="7">
        <f t="shared" si="59"/>
        <v>0</v>
      </c>
      <c r="Q115" s="7">
        <f t="shared" si="60"/>
        <v>48765.646359245089</v>
      </c>
      <c r="R115" s="7">
        <f t="shared" si="61"/>
        <v>926547.28082565661</v>
      </c>
      <c r="T115" s="5">
        <v>0</v>
      </c>
      <c r="U115" s="5">
        <v>0</v>
      </c>
      <c r="V115" s="5">
        <v>1</v>
      </c>
      <c r="W115" s="5">
        <f t="shared" si="62"/>
        <v>0</v>
      </c>
      <c r="X115" s="5">
        <f t="shared" si="63"/>
        <v>0</v>
      </c>
      <c r="Y115" s="5">
        <f t="shared" si="64"/>
        <v>926547.28082565661</v>
      </c>
      <c r="Z115" s="7">
        <f>+FY16Calculations!Z115*'Tuition Calculations'!BZ101*(1+'Select Headcount Changes'!V108)</f>
        <v>31433.817690687989</v>
      </c>
      <c r="AA115" s="7">
        <f>+FY16Calculations!AA115*'Tuition Calculations'!CF101*(1+'Select Headcount Changes'!V108)</f>
        <v>31433.817690687989</v>
      </c>
      <c r="AB115" s="7">
        <f t="shared" si="65"/>
        <v>1257.3527076275195</v>
      </c>
      <c r="AC115" s="7">
        <f>+FY16Calculations!AC115*'Tuition Calculations'!BZ101*(1+'Select Headcount Changes'!V108)</f>
        <v>0</v>
      </c>
      <c r="AD115" s="7">
        <f>+FY16Calculations!AD115*'Tuition Calculations'!CF101*(1+'Select Headcount Changes'!V108)</f>
        <v>0</v>
      </c>
      <c r="AE115" s="7">
        <f>+FY16Calculations!AE115*'Tuition Calculations'!CL101*(1+'Select Headcount Changes'!V108)</f>
        <v>0</v>
      </c>
      <c r="AF115" s="7">
        <f t="shared" si="66"/>
        <v>0</v>
      </c>
      <c r="AG115" s="7">
        <f t="shared" si="67"/>
        <v>1508.8232491530234</v>
      </c>
      <c r="AH115" s="7">
        <f t="shared" si="68"/>
        <v>28667.641733907447</v>
      </c>
      <c r="AJ115" s="5">
        <v>0</v>
      </c>
      <c r="AK115" s="5">
        <v>0</v>
      </c>
      <c r="AL115" s="5">
        <v>1</v>
      </c>
      <c r="AM115" s="10">
        <f t="shared" si="69"/>
        <v>0</v>
      </c>
      <c r="AN115" s="10">
        <f t="shared" si="70"/>
        <v>0</v>
      </c>
      <c r="AO115" s="10">
        <f t="shared" si="71"/>
        <v>28667.641733907447</v>
      </c>
      <c r="AP115" s="37">
        <f t="shared" si="72"/>
        <v>28667.641733907447</v>
      </c>
    </row>
    <row r="116" spans="1:42" ht="18" customHeight="1" x14ac:dyDescent="0.25">
      <c r="A116" s="2" t="s">
        <v>15</v>
      </c>
      <c r="B116" s="2" t="s">
        <v>110</v>
      </c>
      <c r="C116" s="2" t="s">
        <v>22</v>
      </c>
      <c r="D116" s="2" t="s">
        <v>43</v>
      </c>
      <c r="E116" s="2" t="s">
        <v>108</v>
      </c>
      <c r="F116" s="2" t="s">
        <v>32</v>
      </c>
      <c r="G116" s="2" t="s">
        <v>109</v>
      </c>
      <c r="H116" s="2" t="s">
        <v>15</v>
      </c>
      <c r="I116" s="2" t="s">
        <v>16</v>
      </c>
      <c r="J116" s="7">
        <f>+FY16Calculations!J116*'Tuition Calculations'!BH102*(1+'Select Headcount Changes'!V109)</f>
        <v>70194.266769599999</v>
      </c>
      <c r="K116" s="7">
        <f>+FY16Calculations!K116*'Tuition Calculations'!BN102*(1+'Select Headcount Changes'!V109)</f>
        <v>39523.973339999997</v>
      </c>
      <c r="L116" s="7">
        <f t="shared" si="58"/>
        <v>1580.9589335999999</v>
      </c>
      <c r="M116" s="7">
        <f>+FY16Calculations!M116*'Tuition Calculations'!BH102*(1+'Select Headcount Changes'!V109)</f>
        <v>0</v>
      </c>
      <c r="N116" s="7">
        <f>+FY16Calculations!N116*'Tuition Calculations'!BN102*(1+'Select Headcount Changes'!V109)</f>
        <v>0</v>
      </c>
      <c r="O116" s="7">
        <f>+FY16Calculations!O116*'Tuition Calculations'!BT102*(1+'Select Headcount Changes'!V109)</f>
        <v>0</v>
      </c>
      <c r="P116" s="7">
        <f t="shared" si="59"/>
        <v>0</v>
      </c>
      <c r="Q116" s="7">
        <f t="shared" si="60"/>
        <v>3430.6653917999997</v>
      </c>
      <c r="R116" s="7">
        <f t="shared" si="61"/>
        <v>65182.642444199992</v>
      </c>
      <c r="T116" s="5">
        <v>0</v>
      </c>
      <c r="U116" s="5">
        <v>0</v>
      </c>
      <c r="V116" s="5">
        <v>1</v>
      </c>
      <c r="W116" s="5">
        <f t="shared" si="62"/>
        <v>0</v>
      </c>
      <c r="X116" s="5">
        <f t="shared" si="63"/>
        <v>0</v>
      </c>
      <c r="Y116" s="5">
        <f t="shared" si="64"/>
        <v>65182.642444199992</v>
      </c>
      <c r="Z116" s="7">
        <f>+FY16Calculations!Z116*'Tuition Calculations'!BZ102*(1+'Select Headcount Changes'!V109)</f>
        <v>2544.6604206000002</v>
      </c>
      <c r="AA116" s="7">
        <f>+FY16Calculations!AA116*'Tuition Calculations'!CF102*(1+'Select Headcount Changes'!V109)</f>
        <v>1222.8835494</v>
      </c>
      <c r="AB116" s="7">
        <f t="shared" si="65"/>
        <v>48.915341976000001</v>
      </c>
      <c r="AC116" s="7">
        <f>+FY16Calculations!AC116*'Tuition Calculations'!BZ102*(1+'Select Headcount Changes'!V109)</f>
        <v>0</v>
      </c>
      <c r="AD116" s="7">
        <f>+FY16Calculations!AD116*'Tuition Calculations'!CF102*(1+'Select Headcount Changes'!V109)</f>
        <v>0</v>
      </c>
      <c r="AE116" s="7">
        <f>+FY16Calculations!AE116*'Tuition Calculations'!CL102*(1+'Select Headcount Changes'!V109)</f>
        <v>0</v>
      </c>
      <c r="AF116" s="7">
        <f t="shared" si="66"/>
        <v>0</v>
      </c>
      <c r="AG116" s="7">
        <f t="shared" si="67"/>
        <v>124.78725393120001</v>
      </c>
      <c r="AH116" s="7">
        <f t="shared" si="68"/>
        <v>2370.9578246927999</v>
      </c>
      <c r="AJ116" s="5">
        <v>0</v>
      </c>
      <c r="AK116" s="5">
        <v>0</v>
      </c>
      <c r="AL116" s="5">
        <v>1</v>
      </c>
      <c r="AM116" s="10">
        <f t="shared" si="69"/>
        <v>0</v>
      </c>
      <c r="AN116" s="10">
        <f t="shared" si="70"/>
        <v>0</v>
      </c>
      <c r="AO116" s="10">
        <f t="shared" si="71"/>
        <v>2370.9578246927999</v>
      </c>
      <c r="AP116" s="37">
        <f t="shared" si="72"/>
        <v>2370.9578246927999</v>
      </c>
    </row>
    <row r="117" spans="1:42" ht="18" customHeight="1" x14ac:dyDescent="0.25">
      <c r="A117" s="2" t="s">
        <v>15</v>
      </c>
      <c r="B117" s="2" t="s">
        <v>110</v>
      </c>
      <c r="C117" s="2" t="s">
        <v>27</v>
      </c>
      <c r="D117" s="2" t="s">
        <v>27</v>
      </c>
      <c r="E117" s="2" t="s">
        <v>69</v>
      </c>
      <c r="F117" s="2" t="s">
        <v>28</v>
      </c>
      <c r="G117" s="2" t="s">
        <v>70</v>
      </c>
      <c r="H117" s="2" t="s">
        <v>13</v>
      </c>
      <c r="I117" s="2" t="s">
        <v>14</v>
      </c>
      <c r="J117" s="7">
        <f>+FY16Calculations!J117*'Tuition Calculations'!BH103*(1+'Select Headcount Changes'!V110)</f>
        <v>424925.02202270518</v>
      </c>
      <c r="K117" s="7">
        <f>+FY16Calculations!K117*'Tuition Calculations'!BN103*(1+'Select Headcount Changes'!V110)</f>
        <v>424925.02202270518</v>
      </c>
      <c r="L117" s="7">
        <f t="shared" si="58"/>
        <v>16997.000880908206</v>
      </c>
      <c r="M117" s="7">
        <f>+FY16Calculations!M117*'Tuition Calculations'!BH103*(1+'Select Headcount Changes'!V110)</f>
        <v>0</v>
      </c>
      <c r="N117" s="7">
        <f>+FY16Calculations!N117*'Tuition Calculations'!BN103*(1+'Select Headcount Changes'!V110)</f>
        <v>0</v>
      </c>
      <c r="O117" s="7">
        <f>+FY16Calculations!O117*'Tuition Calculations'!BT103*(1+'Select Headcount Changes'!V110)</f>
        <v>0</v>
      </c>
      <c r="P117" s="7">
        <f t="shared" si="59"/>
        <v>0</v>
      </c>
      <c r="Q117" s="7">
        <f t="shared" si="60"/>
        <v>20396.40105708985</v>
      </c>
      <c r="R117" s="7">
        <f t="shared" si="61"/>
        <v>387531.6200847071</v>
      </c>
      <c r="T117" s="5">
        <v>0</v>
      </c>
      <c r="U117" s="5">
        <v>0</v>
      </c>
      <c r="V117" s="5">
        <v>1</v>
      </c>
      <c r="W117" s="5">
        <f t="shared" si="62"/>
        <v>0</v>
      </c>
      <c r="X117" s="5">
        <f t="shared" si="63"/>
        <v>0</v>
      </c>
      <c r="Y117" s="5">
        <f t="shared" si="64"/>
        <v>387531.6200847071</v>
      </c>
      <c r="Z117" s="7">
        <f>+FY16Calculations!Z117*'Tuition Calculations'!BZ103*(1+'Select Headcount Changes'!V110)</f>
        <v>13141.956190452629</v>
      </c>
      <c r="AA117" s="7">
        <f>+FY16Calculations!AA117*'Tuition Calculations'!CF103*(1+'Select Headcount Changes'!V110)</f>
        <v>13141.956190452629</v>
      </c>
      <c r="AB117" s="7">
        <f t="shared" si="65"/>
        <v>525.67824761810516</v>
      </c>
      <c r="AC117" s="7">
        <f>+FY16Calculations!AC117*'Tuition Calculations'!BZ103*(1+'Select Headcount Changes'!V110)</f>
        <v>0</v>
      </c>
      <c r="AD117" s="7">
        <f>+FY16Calculations!AD117*'Tuition Calculations'!CF103*(1+'Select Headcount Changes'!V110)</f>
        <v>0</v>
      </c>
      <c r="AE117" s="7">
        <f>+FY16Calculations!AE117*'Tuition Calculations'!CL103*(1+'Select Headcount Changes'!V110)</f>
        <v>0</v>
      </c>
      <c r="AF117" s="7">
        <f t="shared" si="66"/>
        <v>0</v>
      </c>
      <c r="AG117" s="7">
        <f t="shared" si="67"/>
        <v>630.81389714172622</v>
      </c>
      <c r="AH117" s="7">
        <f t="shared" si="68"/>
        <v>11985.464045692797</v>
      </c>
      <c r="AJ117" s="5">
        <v>0</v>
      </c>
      <c r="AK117" s="5">
        <v>0</v>
      </c>
      <c r="AL117" s="5">
        <v>1</v>
      </c>
      <c r="AM117" s="10">
        <f t="shared" si="69"/>
        <v>0</v>
      </c>
      <c r="AN117" s="10">
        <f t="shared" si="70"/>
        <v>0</v>
      </c>
      <c r="AO117" s="10">
        <f t="shared" si="71"/>
        <v>11985.464045692797</v>
      </c>
      <c r="AP117" s="37">
        <f t="shared" si="72"/>
        <v>11985.464045692797</v>
      </c>
    </row>
    <row r="118" spans="1:42" ht="18" customHeight="1" x14ac:dyDescent="0.25">
      <c r="A118" s="2" t="s">
        <v>15</v>
      </c>
      <c r="B118" s="2" t="s">
        <v>110</v>
      </c>
      <c r="C118" s="2" t="s">
        <v>27</v>
      </c>
      <c r="D118" s="2" t="s">
        <v>27</v>
      </c>
      <c r="E118" s="2" t="s">
        <v>69</v>
      </c>
      <c r="F118" s="2" t="s">
        <v>28</v>
      </c>
      <c r="G118" s="2" t="s">
        <v>70</v>
      </c>
      <c r="H118" s="2" t="s">
        <v>15</v>
      </c>
      <c r="I118" s="2" t="s">
        <v>16</v>
      </c>
      <c r="J118" s="7">
        <f>+FY16Calculations!J118*'Tuition Calculations'!BH104*(1+'Select Headcount Changes'!V111)</f>
        <v>34775.673600000002</v>
      </c>
      <c r="K118" s="7">
        <f>+FY16Calculations!K118*'Tuition Calculations'!BN104*(1+'Select Headcount Changes'!V111)</f>
        <v>21003.1296</v>
      </c>
      <c r="L118" s="7">
        <f t="shared" si="58"/>
        <v>840.12518399999999</v>
      </c>
      <c r="M118" s="7">
        <f>+FY16Calculations!M118*'Tuition Calculations'!BH104*(1+'Select Headcount Changes'!V111)</f>
        <v>0</v>
      </c>
      <c r="N118" s="7">
        <f>+FY16Calculations!N118*'Tuition Calculations'!BN104*(1+'Select Headcount Changes'!V111)</f>
        <v>0</v>
      </c>
      <c r="O118" s="7">
        <f>+FY16Calculations!O118*'Tuition Calculations'!BT104*(1+'Select Headcount Changes'!V111)</f>
        <v>0</v>
      </c>
      <c r="P118" s="7">
        <f t="shared" si="59"/>
        <v>0</v>
      </c>
      <c r="Q118" s="7">
        <f t="shared" si="60"/>
        <v>1696.7774208000003</v>
      </c>
      <c r="R118" s="7">
        <f t="shared" si="61"/>
        <v>32238.770995200004</v>
      </c>
      <c r="T118" s="5">
        <v>0</v>
      </c>
      <c r="U118" s="5">
        <v>0</v>
      </c>
      <c r="V118" s="5">
        <v>1</v>
      </c>
      <c r="W118" s="5">
        <f t="shared" si="62"/>
        <v>0</v>
      </c>
      <c r="X118" s="5">
        <f t="shared" si="63"/>
        <v>0</v>
      </c>
      <c r="Y118" s="5">
        <f t="shared" si="64"/>
        <v>32238.770995200004</v>
      </c>
      <c r="Z118" s="7">
        <f>+FY16Calculations!Z118*'Tuition Calculations'!BZ104*(1+'Select Headcount Changes'!V111)</f>
        <v>1261.04856</v>
      </c>
      <c r="AA118" s="7">
        <f>+FY16Calculations!AA118*'Tuition Calculations'!CF104*(1+'Select Headcount Changes'!V111)</f>
        <v>649.89192000000003</v>
      </c>
      <c r="AB118" s="7">
        <f t="shared" si="65"/>
        <v>25.995676800000002</v>
      </c>
      <c r="AC118" s="7">
        <f>+FY16Calculations!AC118*'Tuition Calculations'!BZ104*(1+'Select Headcount Changes'!V111)</f>
        <v>0</v>
      </c>
      <c r="AD118" s="7">
        <f>+FY16Calculations!AD118*'Tuition Calculations'!CF104*(1+'Select Headcount Changes'!V111)</f>
        <v>0</v>
      </c>
      <c r="AE118" s="7">
        <f>+FY16Calculations!AE118*'Tuition Calculations'!CL104*(1+'Select Headcount Changes'!V111)</f>
        <v>0</v>
      </c>
      <c r="AF118" s="7">
        <f t="shared" si="66"/>
        <v>0</v>
      </c>
      <c r="AG118" s="7">
        <f t="shared" si="67"/>
        <v>61.752644160000003</v>
      </c>
      <c r="AH118" s="7">
        <f t="shared" si="68"/>
        <v>1173.30023904</v>
      </c>
      <c r="AJ118" s="5">
        <v>0</v>
      </c>
      <c r="AK118" s="5">
        <v>0</v>
      </c>
      <c r="AL118" s="5">
        <v>1</v>
      </c>
      <c r="AM118" s="10">
        <f t="shared" si="69"/>
        <v>0</v>
      </c>
      <c r="AN118" s="10">
        <f t="shared" si="70"/>
        <v>0</v>
      </c>
      <c r="AO118" s="10">
        <f t="shared" si="71"/>
        <v>1173.30023904</v>
      </c>
      <c r="AP118" s="37">
        <f t="shared" si="72"/>
        <v>1173.30023904</v>
      </c>
    </row>
    <row r="119" spans="1:42" ht="18" customHeight="1" x14ac:dyDescent="0.25">
      <c r="A119" s="2" t="s">
        <v>15</v>
      </c>
      <c r="B119" s="2" t="s">
        <v>110</v>
      </c>
      <c r="C119" s="2" t="s">
        <v>27</v>
      </c>
      <c r="D119" s="2" t="s">
        <v>27</v>
      </c>
      <c r="E119" s="2" t="s">
        <v>69</v>
      </c>
      <c r="F119" s="2" t="s">
        <v>43</v>
      </c>
      <c r="G119" s="2" t="s">
        <v>71</v>
      </c>
      <c r="H119" s="2" t="s">
        <v>13</v>
      </c>
      <c r="I119" s="2" t="s">
        <v>14</v>
      </c>
      <c r="J119" s="7">
        <f>+FY16Calculations!J119*'Tuition Calculations'!BH105*(1+'Select Headcount Changes'!V112)</f>
        <v>548250.7493290205</v>
      </c>
      <c r="K119" s="7">
        <f>+FY16Calculations!K119*'Tuition Calculations'!BN105*(1+'Select Headcount Changes'!V112)</f>
        <v>548250.7493290205</v>
      </c>
      <c r="L119" s="7">
        <f t="shared" si="58"/>
        <v>21930.029973160821</v>
      </c>
      <c r="M119" s="7">
        <f>+FY16Calculations!M119*'Tuition Calculations'!BH105*(1+'Select Headcount Changes'!V112)</f>
        <v>0</v>
      </c>
      <c r="N119" s="7">
        <f>+FY16Calculations!N119*'Tuition Calculations'!BN105*(1+'Select Headcount Changes'!V112)</f>
        <v>3722.6748226934274</v>
      </c>
      <c r="O119" s="7">
        <f>+FY16Calculations!O119*'Tuition Calculations'!BT105*(1+'Select Headcount Changes'!V112)</f>
        <v>0</v>
      </c>
      <c r="P119" s="7">
        <f t="shared" si="59"/>
        <v>3722.6748226934274</v>
      </c>
      <c r="Q119" s="7">
        <f t="shared" si="60"/>
        <v>26129.902226658316</v>
      </c>
      <c r="R119" s="7">
        <f t="shared" si="61"/>
        <v>496468.14230650797</v>
      </c>
      <c r="T119" s="5">
        <v>0</v>
      </c>
      <c r="U119" s="5">
        <v>0</v>
      </c>
      <c r="V119" s="5">
        <v>1</v>
      </c>
      <c r="W119" s="5">
        <f t="shared" si="62"/>
        <v>0</v>
      </c>
      <c r="X119" s="5">
        <f t="shared" si="63"/>
        <v>0</v>
      </c>
      <c r="Y119" s="5">
        <f t="shared" si="64"/>
        <v>496468.14230650797</v>
      </c>
      <c r="Z119" s="7">
        <f>+FY16Calculations!Z119*'Tuition Calculations'!BZ105*(1+'Select Headcount Changes'!V112)</f>
        <v>16955.449937492631</v>
      </c>
      <c r="AA119" s="7">
        <f>+FY16Calculations!AA119*'Tuition Calculations'!CF105*(1+'Select Headcount Changes'!V112)</f>
        <v>16955.449937492631</v>
      </c>
      <c r="AB119" s="7">
        <f t="shared" si="65"/>
        <v>678.21799749970523</v>
      </c>
      <c r="AC119" s="7">
        <f>+FY16Calculations!AC119*'Tuition Calculations'!BZ105*(1+'Select Headcount Changes'!V112)</f>
        <v>0</v>
      </c>
      <c r="AD119" s="7">
        <f>+FY16Calculations!AD119*'Tuition Calculations'!CF105*(1+'Select Headcount Changes'!V112)</f>
        <v>115.50487023079192</v>
      </c>
      <c r="AE119" s="7">
        <f>+FY16Calculations!AE119*'Tuition Calculations'!CL105*(1+'Select Headcount Changes'!V112)</f>
        <v>0</v>
      </c>
      <c r="AF119" s="7">
        <f t="shared" si="66"/>
        <v>115.50487023079192</v>
      </c>
      <c r="AG119" s="7">
        <f t="shared" si="67"/>
        <v>808.08635348810674</v>
      </c>
      <c r="AH119" s="7">
        <f t="shared" si="68"/>
        <v>15353.640716274027</v>
      </c>
      <c r="AJ119" s="5">
        <v>0</v>
      </c>
      <c r="AK119" s="5">
        <v>0</v>
      </c>
      <c r="AL119" s="5">
        <v>1</v>
      </c>
      <c r="AM119" s="10">
        <f t="shared" si="69"/>
        <v>0</v>
      </c>
      <c r="AN119" s="10">
        <f t="shared" si="70"/>
        <v>0</v>
      </c>
      <c r="AO119" s="10">
        <f t="shared" si="71"/>
        <v>15353.640716274027</v>
      </c>
      <c r="AP119" s="37">
        <f t="shared" si="72"/>
        <v>15353.640716274027</v>
      </c>
    </row>
    <row r="120" spans="1:42" ht="18" customHeight="1" x14ac:dyDescent="0.25">
      <c r="A120" s="2" t="s">
        <v>15</v>
      </c>
      <c r="B120" s="2" t="s">
        <v>110</v>
      </c>
      <c r="C120" s="2" t="s">
        <v>27</v>
      </c>
      <c r="D120" s="2" t="s">
        <v>27</v>
      </c>
      <c r="E120" s="2" t="s">
        <v>69</v>
      </c>
      <c r="F120" s="2" t="s">
        <v>43</v>
      </c>
      <c r="G120" s="2" t="s">
        <v>71</v>
      </c>
      <c r="H120" s="2" t="s">
        <v>15</v>
      </c>
      <c r="I120" s="2" t="s">
        <v>16</v>
      </c>
      <c r="J120" s="7">
        <f>+FY16Calculations!J120*'Tuition Calculations'!BH106*(1+'Select Headcount Changes'!V113)</f>
        <v>0</v>
      </c>
      <c r="K120" s="7">
        <f>+FY16Calculations!K120*'Tuition Calculations'!BN106*(1+'Select Headcount Changes'!V113)</f>
        <v>0</v>
      </c>
      <c r="L120" s="7">
        <f t="shared" si="58"/>
        <v>0</v>
      </c>
      <c r="M120" s="7">
        <f>+FY16Calculations!M120*'Tuition Calculations'!BH106*(1+'Select Headcount Changes'!V113)</f>
        <v>0</v>
      </c>
      <c r="N120" s="7">
        <f>+FY16Calculations!N120*'Tuition Calculations'!BN106*(1+'Select Headcount Changes'!V113)</f>
        <v>0</v>
      </c>
      <c r="O120" s="7">
        <f>+FY16Calculations!O120*'Tuition Calculations'!BT106*(1+'Select Headcount Changes'!V113)</f>
        <v>0</v>
      </c>
      <c r="P120" s="7">
        <f t="shared" si="59"/>
        <v>0</v>
      </c>
      <c r="Q120" s="7">
        <f t="shared" si="60"/>
        <v>0</v>
      </c>
      <c r="R120" s="7">
        <f t="shared" si="61"/>
        <v>0</v>
      </c>
      <c r="T120" s="5">
        <v>0</v>
      </c>
      <c r="U120" s="5">
        <v>0</v>
      </c>
      <c r="V120" s="5">
        <v>1</v>
      </c>
      <c r="W120" s="5">
        <f t="shared" si="62"/>
        <v>0</v>
      </c>
      <c r="X120" s="5">
        <f t="shared" si="63"/>
        <v>0</v>
      </c>
      <c r="Y120" s="5">
        <f t="shared" si="64"/>
        <v>0</v>
      </c>
      <c r="Z120" s="7">
        <f>+FY16Calculations!Z120*'Tuition Calculations'!BZ106*(1+'Select Headcount Changes'!V113)</f>
        <v>0</v>
      </c>
      <c r="AA120" s="7">
        <f>+FY16Calculations!AA120*'Tuition Calculations'!CF106*(1+'Select Headcount Changes'!V113)</f>
        <v>0</v>
      </c>
      <c r="AB120" s="7">
        <f t="shared" si="65"/>
        <v>0</v>
      </c>
      <c r="AC120" s="7">
        <f>+FY16Calculations!AC120*'Tuition Calculations'!BZ106*(1+'Select Headcount Changes'!V113)</f>
        <v>0</v>
      </c>
      <c r="AD120" s="7">
        <f>+FY16Calculations!AD120*'Tuition Calculations'!CF106*(1+'Select Headcount Changes'!V113)</f>
        <v>0</v>
      </c>
      <c r="AE120" s="7">
        <f>+FY16Calculations!AE120*'Tuition Calculations'!CL106*(1+'Select Headcount Changes'!V113)</f>
        <v>0</v>
      </c>
      <c r="AF120" s="7">
        <f t="shared" si="66"/>
        <v>0</v>
      </c>
      <c r="AG120" s="7">
        <f t="shared" si="67"/>
        <v>0</v>
      </c>
      <c r="AH120" s="7">
        <f t="shared" si="68"/>
        <v>0</v>
      </c>
      <c r="AJ120" s="5">
        <v>0</v>
      </c>
      <c r="AK120" s="5">
        <v>0</v>
      </c>
      <c r="AL120" s="5">
        <v>1</v>
      </c>
      <c r="AM120" s="10">
        <f t="shared" si="69"/>
        <v>0</v>
      </c>
      <c r="AN120" s="10">
        <f t="shared" si="70"/>
        <v>0</v>
      </c>
      <c r="AO120" s="10">
        <f t="shared" si="71"/>
        <v>0</v>
      </c>
      <c r="AP120" s="37">
        <f t="shared" si="72"/>
        <v>0</v>
      </c>
    </row>
    <row r="121" spans="1:42" ht="18" customHeight="1" x14ac:dyDescent="0.25">
      <c r="A121" s="39"/>
      <c r="B121" s="39"/>
      <c r="C121" s="39"/>
      <c r="D121" s="39"/>
      <c r="E121" s="39"/>
      <c r="F121" s="39"/>
      <c r="G121" s="39"/>
      <c r="H121" s="39"/>
      <c r="I121" s="39"/>
      <c r="T121" s="40"/>
      <c r="U121" s="40"/>
      <c r="V121" s="40"/>
      <c r="W121" s="40"/>
      <c r="X121" s="40"/>
      <c r="Y121" s="40"/>
      <c r="Z121" s="7"/>
      <c r="AA121" s="7"/>
      <c r="AB121" s="7"/>
      <c r="AC121" s="7"/>
      <c r="AD121" s="7"/>
      <c r="AE121" s="7"/>
      <c r="AF121" s="7"/>
      <c r="AG121" s="7"/>
      <c r="AH121" s="7"/>
      <c r="AJ121" s="40"/>
      <c r="AK121" s="40"/>
      <c r="AL121" s="40"/>
      <c r="AM121" s="41"/>
      <c r="AN121" s="41"/>
      <c r="AO121" s="41"/>
    </row>
    <row r="122" spans="1:42" ht="18" customHeight="1" x14ac:dyDescent="0.25">
      <c r="A122" s="39"/>
      <c r="B122" s="39"/>
      <c r="C122" s="39"/>
      <c r="D122" s="39"/>
      <c r="E122" s="39"/>
      <c r="F122" s="39"/>
      <c r="G122" s="38" t="s">
        <v>186</v>
      </c>
      <c r="H122" s="2"/>
      <c r="I122" s="38" t="s">
        <v>195</v>
      </c>
      <c r="J122" s="5">
        <f>+J103+J105</f>
        <v>42706334.427872434</v>
      </c>
      <c r="K122" s="5">
        <f t="shared" ref="K122:R123" si="73">+K103+K105</f>
        <v>42706334.427872434</v>
      </c>
      <c r="L122" s="5">
        <f t="shared" si="73"/>
        <v>1708253.3771148974</v>
      </c>
      <c r="M122" s="5">
        <f t="shared" si="73"/>
        <v>0</v>
      </c>
      <c r="N122" s="5">
        <f t="shared" si="73"/>
        <v>883356.07857052411</v>
      </c>
      <c r="O122" s="5">
        <f t="shared" si="73"/>
        <v>0</v>
      </c>
      <c r="P122" s="5">
        <f t="shared" si="73"/>
        <v>883356.07857052411</v>
      </c>
      <c r="Q122" s="5">
        <f t="shared" si="73"/>
        <v>2005736.2486093508</v>
      </c>
      <c r="R122" s="5">
        <f t="shared" si="73"/>
        <v>38108988.723577663</v>
      </c>
      <c r="S122" s="40"/>
      <c r="T122" s="40"/>
      <c r="U122" s="40"/>
      <c r="V122" s="40"/>
      <c r="W122" s="40"/>
      <c r="X122" s="40"/>
      <c r="Y122" s="40"/>
      <c r="Z122" s="5">
        <f>+Z103+Z105</f>
        <v>2233193.6103024962</v>
      </c>
      <c r="AA122" s="5">
        <f t="shared" ref="AA122:AH123" si="74">+AA103+AA105</f>
        <v>2233193.6103024962</v>
      </c>
      <c r="AB122" s="5">
        <f t="shared" si="74"/>
        <v>89327.744412099841</v>
      </c>
      <c r="AC122" s="5">
        <f t="shared" si="74"/>
        <v>0</v>
      </c>
      <c r="AD122" s="5">
        <f t="shared" si="74"/>
        <v>46318.713638448404</v>
      </c>
      <c r="AE122" s="5">
        <f t="shared" si="74"/>
        <v>0</v>
      </c>
      <c r="AF122" s="5">
        <f t="shared" si="74"/>
        <v>46318.713638448404</v>
      </c>
      <c r="AG122" s="5">
        <f t="shared" si="74"/>
        <v>104877.35761259741</v>
      </c>
      <c r="AH122" s="5">
        <f t="shared" si="74"/>
        <v>1992669.7946393504</v>
      </c>
      <c r="AJ122" s="40"/>
      <c r="AK122" s="40"/>
      <c r="AL122" s="40"/>
      <c r="AM122" s="40"/>
      <c r="AN122" s="40"/>
      <c r="AO122" s="40"/>
      <c r="AP122" s="11"/>
    </row>
    <row r="123" spans="1:42" ht="18" customHeight="1" x14ac:dyDescent="0.25">
      <c r="A123" s="39"/>
      <c r="B123" s="39"/>
      <c r="C123" s="39"/>
      <c r="D123" s="39"/>
      <c r="E123" s="39"/>
      <c r="F123" s="39"/>
      <c r="G123" s="38" t="s">
        <v>186</v>
      </c>
      <c r="H123" s="2"/>
      <c r="I123" s="38" t="s">
        <v>196</v>
      </c>
      <c r="J123" s="5">
        <f>+J104+J106</f>
        <v>7301556.7036583461</v>
      </c>
      <c r="K123" s="5">
        <f t="shared" si="73"/>
        <v>2533102.6463412782</v>
      </c>
      <c r="L123" s="5">
        <f t="shared" si="73"/>
        <v>101324.10585365113</v>
      </c>
      <c r="M123" s="5">
        <f t="shared" si="73"/>
        <v>0</v>
      </c>
      <c r="N123" s="5">
        <f t="shared" si="73"/>
        <v>14218.917967088124</v>
      </c>
      <c r="O123" s="5">
        <f t="shared" si="73"/>
        <v>37067.163338308288</v>
      </c>
      <c r="P123" s="5">
        <f t="shared" si="73"/>
        <v>51286.081305396408</v>
      </c>
      <c r="Q123" s="5">
        <f t="shared" si="73"/>
        <v>357447.32582496502</v>
      </c>
      <c r="R123" s="5">
        <f t="shared" si="73"/>
        <v>6791499.1906743338</v>
      </c>
      <c r="S123" s="40"/>
      <c r="T123" s="40"/>
      <c r="U123" s="40"/>
      <c r="V123" s="40"/>
      <c r="W123" s="40"/>
      <c r="X123" s="40"/>
      <c r="Y123" s="40"/>
      <c r="Z123" s="5">
        <f>+Z104+Z106</f>
        <v>340181.86033646722</v>
      </c>
      <c r="AA123" s="5">
        <f t="shared" si="74"/>
        <v>131740.25734172144</v>
      </c>
      <c r="AB123" s="5">
        <f t="shared" si="74"/>
        <v>5269.6102936688567</v>
      </c>
      <c r="AC123" s="5">
        <f t="shared" si="74"/>
        <v>0</v>
      </c>
      <c r="AD123" s="5">
        <f t="shared" si="74"/>
        <v>747.77330572717619</v>
      </c>
      <c r="AE123" s="5">
        <f t="shared" si="74"/>
        <v>1638.6193742405771</v>
      </c>
      <c r="AF123" s="5">
        <f t="shared" si="74"/>
        <v>2386.3926799677533</v>
      </c>
      <c r="AG123" s="5">
        <f t="shared" si="74"/>
        <v>16626.292868141529</v>
      </c>
      <c r="AH123" s="5">
        <f t="shared" si="74"/>
        <v>315899.56449468905</v>
      </c>
      <c r="AJ123" s="40"/>
      <c r="AK123" s="40"/>
      <c r="AL123" s="40"/>
      <c r="AM123" s="40"/>
      <c r="AN123" s="40"/>
      <c r="AO123" s="40"/>
      <c r="AP123" s="11"/>
    </row>
    <row r="124" spans="1:42" ht="18" customHeight="1" x14ac:dyDescent="0.25">
      <c r="A124" s="39"/>
      <c r="B124" s="39"/>
      <c r="C124" s="39"/>
      <c r="D124" s="39"/>
      <c r="E124" s="39"/>
      <c r="F124" s="39"/>
      <c r="G124" s="38" t="s">
        <v>197</v>
      </c>
      <c r="H124" s="2"/>
      <c r="I124" s="38" t="s">
        <v>195</v>
      </c>
      <c r="J124" s="5">
        <f>+J107+J109+J111+J113+J115+J117+J119</f>
        <v>8478206.3432631902</v>
      </c>
      <c r="K124" s="5">
        <f t="shared" ref="K124:R125" si="75">+K107+K109+K111+K113+K115+K117+K119</f>
        <v>8478206.3432631902</v>
      </c>
      <c r="L124" s="5">
        <f t="shared" si="75"/>
        <v>339128.25373052759</v>
      </c>
      <c r="M124" s="5">
        <f t="shared" si="75"/>
        <v>0</v>
      </c>
      <c r="N124" s="5">
        <f t="shared" si="75"/>
        <v>27749.995929463526</v>
      </c>
      <c r="O124" s="5">
        <f t="shared" si="75"/>
        <v>0</v>
      </c>
      <c r="P124" s="5">
        <f t="shared" si="75"/>
        <v>27749.995929463526</v>
      </c>
      <c r="Q124" s="5">
        <f t="shared" si="75"/>
        <v>405566.40468015993</v>
      </c>
      <c r="R124" s="5">
        <f t="shared" si="75"/>
        <v>7705761.6889230385</v>
      </c>
      <c r="S124" s="40"/>
      <c r="T124" s="40"/>
      <c r="U124" s="40"/>
      <c r="V124" s="40"/>
      <c r="W124" s="40"/>
      <c r="X124" s="40"/>
      <c r="Y124" s="40"/>
      <c r="Z124" s="5">
        <f>+Z107+Z109+Z111+Z113+Z115+Z117+Z119</f>
        <v>262174.11349913629</v>
      </c>
      <c r="AA124" s="5">
        <f t="shared" ref="AA124:AH125" si="76">+AA107+AA109+AA111+AA113+AA115+AA117+AA119</f>
        <v>262174.11349913629</v>
      </c>
      <c r="AB124" s="5">
        <f t="shared" si="76"/>
        <v>10486.964539965453</v>
      </c>
      <c r="AC124" s="5">
        <f t="shared" si="76"/>
        <v>0</v>
      </c>
      <c r="AD124" s="5">
        <f t="shared" si="76"/>
        <v>858.51281012771949</v>
      </c>
      <c r="AE124" s="5">
        <f t="shared" si="76"/>
        <v>0</v>
      </c>
      <c r="AF124" s="5">
        <f t="shared" si="76"/>
        <v>858.51281012771949</v>
      </c>
      <c r="AG124" s="5">
        <f t="shared" si="76"/>
        <v>12541.431807452158</v>
      </c>
      <c r="AH124" s="5">
        <f t="shared" si="76"/>
        <v>238287.20434159102</v>
      </c>
      <c r="AJ124" s="40"/>
      <c r="AK124" s="40"/>
      <c r="AL124" s="40"/>
      <c r="AM124" s="40"/>
      <c r="AN124" s="40"/>
      <c r="AO124" s="40"/>
      <c r="AP124" s="11"/>
    </row>
    <row r="125" spans="1:42" ht="18" customHeight="1" x14ac:dyDescent="0.25">
      <c r="A125" s="39"/>
      <c r="B125" s="39"/>
      <c r="C125" s="39"/>
      <c r="D125" s="39"/>
      <c r="E125" s="39"/>
      <c r="F125" s="39"/>
      <c r="G125" s="38" t="s">
        <v>197</v>
      </c>
      <c r="H125" s="2"/>
      <c r="I125" s="38" t="s">
        <v>196</v>
      </c>
      <c r="J125" s="5">
        <f>+J108+J110+J112+J114+J116+J118+J120</f>
        <v>1672663.1159860964</v>
      </c>
      <c r="K125" s="5">
        <f t="shared" si="75"/>
        <v>944194.3760274885</v>
      </c>
      <c r="L125" s="5">
        <f t="shared" si="75"/>
        <v>37767.775041099536</v>
      </c>
      <c r="M125" s="5">
        <f t="shared" si="75"/>
        <v>22441.319859831699</v>
      </c>
      <c r="N125" s="5">
        <f t="shared" si="75"/>
        <v>6328.879280168002</v>
      </c>
      <c r="O125" s="5">
        <f t="shared" si="75"/>
        <v>97827.022311427558</v>
      </c>
      <c r="P125" s="5">
        <f t="shared" si="75"/>
        <v>126597.22145142726</v>
      </c>
      <c r="Q125" s="5">
        <f t="shared" si="75"/>
        <v>75414.905974678462</v>
      </c>
      <c r="R125" s="5">
        <f t="shared" si="75"/>
        <v>1432883.2135188906</v>
      </c>
      <c r="S125" s="40"/>
      <c r="T125" s="40"/>
      <c r="U125" s="40"/>
      <c r="V125" s="40"/>
      <c r="W125" s="40"/>
      <c r="X125" s="40"/>
      <c r="Y125" s="40"/>
      <c r="Z125" s="5">
        <f>+Z108+Z110+Z112+Z114+Z116+Z118+Z120</f>
        <v>60680.039039485244</v>
      </c>
      <c r="AA125" s="5">
        <f t="shared" si="76"/>
        <v>29189.713925561118</v>
      </c>
      <c r="AB125" s="5">
        <f t="shared" si="76"/>
        <v>1167.5885570224448</v>
      </c>
      <c r="AC125" s="5">
        <f t="shared" si="76"/>
        <v>814.88769478990764</v>
      </c>
      <c r="AD125" s="5">
        <f t="shared" si="76"/>
        <v>0</v>
      </c>
      <c r="AE125" s="5">
        <f t="shared" si="76"/>
        <v>4230.2980179831502</v>
      </c>
      <c r="AF125" s="5">
        <f t="shared" si="76"/>
        <v>5045.1857127730582</v>
      </c>
      <c r="AG125" s="5">
        <f t="shared" si="76"/>
        <v>2723.3632384844877</v>
      </c>
      <c r="AH125" s="5">
        <f t="shared" si="76"/>
        <v>51743.901531205258</v>
      </c>
      <c r="AJ125" s="40"/>
      <c r="AK125" s="40"/>
      <c r="AL125" s="40"/>
      <c r="AM125" s="40"/>
      <c r="AN125" s="40"/>
      <c r="AO125" s="40"/>
      <c r="AP125" s="11"/>
    </row>
    <row r="126" spans="1:42" ht="18" customHeight="1" x14ac:dyDescent="0.25">
      <c r="A126" s="39"/>
      <c r="B126" s="39"/>
      <c r="C126" s="39"/>
      <c r="D126" s="39"/>
      <c r="E126" s="39"/>
      <c r="F126" s="39"/>
      <c r="G126" s="38" t="s">
        <v>187</v>
      </c>
      <c r="H126" s="2"/>
      <c r="I126" s="2"/>
      <c r="J126" s="5">
        <f>SUM(J122:J125)</f>
        <v>60158760.590780064</v>
      </c>
      <c r="K126" s="5">
        <f t="shared" ref="K126:R126" si="77">SUM(K122:K125)</f>
        <v>54661837.793504395</v>
      </c>
      <c r="L126" s="5">
        <f t="shared" si="77"/>
        <v>2186473.511740176</v>
      </c>
      <c r="M126" s="5">
        <f t="shared" si="77"/>
        <v>22441.319859831699</v>
      </c>
      <c r="N126" s="5">
        <f t="shared" si="77"/>
        <v>931653.8717472438</v>
      </c>
      <c r="O126" s="5">
        <f t="shared" si="77"/>
        <v>134894.18564973585</v>
      </c>
      <c r="P126" s="5">
        <f t="shared" si="77"/>
        <v>1088989.3772568114</v>
      </c>
      <c r="Q126" s="5">
        <f t="shared" si="77"/>
        <v>2844164.8850891544</v>
      </c>
      <c r="R126" s="5">
        <f t="shared" si="77"/>
        <v>54039132.816693924</v>
      </c>
      <c r="S126" s="40"/>
      <c r="T126" s="40"/>
      <c r="U126" s="40"/>
      <c r="V126" s="40"/>
      <c r="W126" s="40"/>
      <c r="X126" s="40"/>
      <c r="Y126" s="40"/>
      <c r="Z126" s="5">
        <f>SUM(Z122:Z125)</f>
        <v>2896229.6231775847</v>
      </c>
      <c r="AA126" s="5">
        <f t="shared" ref="AA126:AH126" si="78">SUM(AA122:AA125)</f>
        <v>2656297.6950689149</v>
      </c>
      <c r="AB126" s="5">
        <f t="shared" si="78"/>
        <v>106251.9078027566</v>
      </c>
      <c r="AC126" s="5">
        <f t="shared" si="78"/>
        <v>814.88769478990764</v>
      </c>
      <c r="AD126" s="5">
        <f t="shared" si="78"/>
        <v>47924.999754303302</v>
      </c>
      <c r="AE126" s="5">
        <f t="shared" si="78"/>
        <v>5868.9173922237278</v>
      </c>
      <c r="AF126" s="5">
        <f t="shared" si="78"/>
        <v>54608.804841316931</v>
      </c>
      <c r="AG126" s="5">
        <f t="shared" si="78"/>
        <v>136768.44552667555</v>
      </c>
      <c r="AH126" s="5">
        <f t="shared" si="78"/>
        <v>2598600.4650068353</v>
      </c>
      <c r="AJ126" s="40"/>
      <c r="AK126" s="40"/>
      <c r="AL126" s="40"/>
      <c r="AM126" s="40"/>
      <c r="AN126" s="40"/>
      <c r="AO126" s="40"/>
      <c r="AP126" s="11"/>
    </row>
    <row r="127" spans="1:42" ht="18" customHeight="1" x14ac:dyDescent="0.25">
      <c r="A127" s="39"/>
      <c r="B127" s="39"/>
      <c r="C127" s="39"/>
      <c r="D127" s="39"/>
      <c r="E127" s="39"/>
      <c r="F127" s="39"/>
      <c r="G127" s="39"/>
      <c r="H127" s="39"/>
      <c r="I127" s="39"/>
      <c r="T127" s="40"/>
      <c r="U127" s="40"/>
      <c r="V127" s="40"/>
      <c r="W127" s="40"/>
      <c r="X127" s="40"/>
      <c r="Y127" s="40"/>
      <c r="Z127" s="7"/>
      <c r="AA127" s="7"/>
      <c r="AB127" s="7"/>
      <c r="AC127" s="7"/>
      <c r="AD127" s="7"/>
      <c r="AE127" s="7"/>
      <c r="AF127" s="7"/>
      <c r="AG127" s="7"/>
      <c r="AH127" s="7"/>
      <c r="AJ127" s="40"/>
      <c r="AK127" s="40"/>
      <c r="AL127" s="40"/>
      <c r="AM127" s="41"/>
      <c r="AN127" s="41"/>
      <c r="AO127" s="41"/>
    </row>
    <row r="128" spans="1:42" ht="18" customHeight="1" x14ac:dyDescent="0.25">
      <c r="Q128" s="7">
        <v>664000000</v>
      </c>
      <c r="R128" s="7">
        <f>ROUND(SUM(R3:R120),-6)</f>
        <v>1947000000</v>
      </c>
      <c r="T128" s="7"/>
      <c r="U128" s="7"/>
      <c r="V128" s="7"/>
      <c r="W128" s="7"/>
      <c r="X128" s="7"/>
      <c r="Y128" s="7"/>
      <c r="Z128" s="7"/>
      <c r="AA128" s="7"/>
      <c r="AB128" s="7"/>
      <c r="AC128" s="7"/>
      <c r="AD128" s="7"/>
      <c r="AE128" s="7"/>
      <c r="AF128" s="7"/>
      <c r="AG128" s="7"/>
      <c r="AJ128" s="7"/>
      <c r="AK128" s="7"/>
      <c r="AL128" s="7"/>
      <c r="AM128" s="7"/>
      <c r="AN128" s="7"/>
      <c r="AO128" s="7"/>
    </row>
    <row r="129" spans="17:42" x14ac:dyDescent="0.25">
      <c r="T129" s="7"/>
      <c r="U129" s="7"/>
      <c r="V129" s="7"/>
      <c r="W129" s="7">
        <f>SUM(W3:W128)</f>
        <v>568513952.58595538</v>
      </c>
      <c r="X129" s="7">
        <f>SUM(X3:X128)</f>
        <v>62369274.055650331</v>
      </c>
      <c r="Y129" s="7">
        <f>SUM(Y3:Y128)</f>
        <v>54039132.816693924</v>
      </c>
      <c r="Z129" s="7"/>
      <c r="AA129" s="7"/>
      <c r="AB129" s="7"/>
      <c r="AC129" s="7"/>
      <c r="AD129" s="7"/>
      <c r="AE129" s="7"/>
      <c r="AF129" s="7"/>
      <c r="AG129" s="7"/>
      <c r="AH129" s="7">
        <f>ROUND(SUM(AH3:AH128),-4)</f>
        <v>99580000</v>
      </c>
      <c r="AJ129" s="7"/>
      <c r="AK129" s="7"/>
      <c r="AL129" s="7"/>
      <c r="AM129" s="7">
        <f>ROUND(SUM(AM3:AM128),-4)</f>
        <v>27530000</v>
      </c>
      <c r="AN129" s="7">
        <f>ROUND(SUM(AN3:AN128),-4)</f>
        <v>3060000</v>
      </c>
      <c r="AO129" s="7">
        <f>ROUND(SUM(AO3:AO128),-4)</f>
        <v>2600000</v>
      </c>
      <c r="AP129" s="11">
        <f>SUM(AM129:AO129)</f>
        <v>33190000</v>
      </c>
    </row>
    <row r="130" spans="17:42" x14ac:dyDescent="0.25">
      <c r="Q130" s="9" t="s">
        <v>135</v>
      </c>
      <c r="R130" s="7">
        <f>+R3+R5+R78+R80+R103+R105</f>
        <v>268357862.80926234</v>
      </c>
      <c r="S130" s="7">
        <f>+R130-FY16Calculations!R130</f>
        <v>3662878.5651293397</v>
      </c>
    </row>
    <row r="131" spans="17:42" x14ac:dyDescent="0.25">
      <c r="Q131" s="9" t="s">
        <v>143</v>
      </c>
      <c r="R131" s="7">
        <f>+FY16Calculations!R131+ROUND(FY17Calculations!S$130*0.3*FY17Calculations!S138,-3)</f>
        <v>14938000</v>
      </c>
      <c r="AO131" s="7" t="s">
        <v>190</v>
      </c>
      <c r="AP131" s="11">
        <f>+AP3+AP5+AP78+AP80+AP103+AP105</f>
        <v>14073094.75931295</v>
      </c>
    </row>
    <row r="132" spans="17:42" x14ac:dyDescent="0.25">
      <c r="Q132" s="9" t="s">
        <v>145</v>
      </c>
      <c r="R132" s="7">
        <f>+FY16Calculations!R132+ROUND(FY17Calculations!S$130*0.3*FY17Calculations!S139,-3)</f>
        <v>3303000</v>
      </c>
    </row>
    <row r="133" spans="17:42" x14ac:dyDescent="0.25">
      <c r="Q133" s="9" t="s">
        <v>146</v>
      </c>
      <c r="R133" s="7">
        <f>+FY16Calculations!R133+ROUND(FY17Calculations!S$130*0.3*FY17Calculations!S140,-3)</f>
        <v>2980000</v>
      </c>
    </row>
    <row r="134" spans="17:42" x14ac:dyDescent="0.25">
      <c r="Q134" s="9" t="s">
        <v>147</v>
      </c>
      <c r="R134" s="7">
        <f>SUM(R131:R133)</f>
        <v>21221000</v>
      </c>
    </row>
    <row r="135" spans="17:42" x14ac:dyDescent="0.25">
      <c r="Q135" s="9" t="s">
        <v>144</v>
      </c>
      <c r="R135" s="7">
        <f>+'2015Proj'!R135</f>
        <v>6000000</v>
      </c>
    </row>
    <row r="136" spans="17:42" x14ac:dyDescent="0.25">
      <c r="Q136" s="9" t="s">
        <v>136</v>
      </c>
      <c r="R136" s="7">
        <f>SUM(R134:R135)</f>
        <v>27221000</v>
      </c>
    </row>
    <row r="138" spans="17:42" x14ac:dyDescent="0.25">
      <c r="Q138" s="9" t="s">
        <v>140</v>
      </c>
      <c r="R138" s="7">
        <f>+R3+R5</f>
        <v>186900710.74897444</v>
      </c>
      <c r="S138" s="3">
        <f>+R138/R130</f>
        <v>0.6964607214874704</v>
      </c>
    </row>
    <row r="139" spans="17:42" x14ac:dyDescent="0.25">
      <c r="Q139" s="9" t="s">
        <v>141</v>
      </c>
      <c r="R139" s="7">
        <f>+R78+R80</f>
        <v>43348163.336710215</v>
      </c>
      <c r="S139" s="3">
        <f>+R139/R130</f>
        <v>0.16153118407982067</v>
      </c>
    </row>
    <row r="140" spans="17:42" x14ac:dyDescent="0.25">
      <c r="Q140" s="9" t="s">
        <v>142</v>
      </c>
      <c r="R140" s="7">
        <f>+R103+R105</f>
        <v>38108988.723577663</v>
      </c>
      <c r="S140" s="3">
        <f>+R140/R130</f>
        <v>0.1420080944327089</v>
      </c>
    </row>
    <row r="142" spans="17:42" x14ac:dyDescent="0.25">
      <c r="Q142" s="34" t="s">
        <v>188</v>
      </c>
      <c r="R142" s="7">
        <f>SUM(R3:R6)-R131-R135</f>
        <v>414735120.80231893</v>
      </c>
    </row>
    <row r="144" spans="17:42" x14ac:dyDescent="0.25">
      <c r="R144" s="7">
        <f>+R126+R101+R76-R131-R132-R133-R135</f>
        <v>657701359.4582994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B1" workbookViewId="0">
      <selection activeCell="AT1" sqref="A1:XFD1048576"/>
    </sheetView>
  </sheetViews>
  <sheetFormatPr defaultRowHeight="15" x14ac:dyDescent="0.25"/>
  <cols>
    <col min="1" max="1" width="0" style="148" hidden="1" customWidth="1"/>
    <col min="2" max="2" width="47.7109375" style="148" customWidth="1"/>
    <col min="3" max="4" width="15.85546875" style="148" customWidth="1"/>
    <col min="5" max="6" width="14.7109375" style="148" customWidth="1"/>
    <col min="7" max="8" width="18.140625" style="148" customWidth="1"/>
    <col min="9" max="9" width="18.7109375" style="148" customWidth="1"/>
    <col min="10" max="10" width="3.42578125" style="148" hidden="1" customWidth="1"/>
    <col min="11" max="11" width="21.28515625" style="148" hidden="1" customWidth="1"/>
    <col min="12" max="12" width="21.85546875" style="148" hidden="1" customWidth="1"/>
    <col min="13" max="16384" width="9.140625" style="148"/>
  </cols>
  <sheetData>
    <row r="1" spans="1:11" ht="15.75" x14ac:dyDescent="0.25">
      <c r="B1" s="347" t="s">
        <v>304</v>
      </c>
      <c r="C1" s="347"/>
      <c r="D1" s="347"/>
      <c r="E1" s="347"/>
      <c r="F1" s="347"/>
      <c r="G1" s="347"/>
      <c r="H1" s="347"/>
      <c r="I1" s="347"/>
      <c r="J1" s="279"/>
    </row>
    <row r="2" spans="1:11" s="149" customFormat="1" ht="30" x14ac:dyDescent="0.25">
      <c r="B2" s="162" t="s">
        <v>260</v>
      </c>
      <c r="C2" s="162" t="s">
        <v>200</v>
      </c>
      <c r="D2" s="163" t="s">
        <v>127</v>
      </c>
      <c r="E2" s="164" t="s">
        <v>261</v>
      </c>
      <c r="F2" s="164" t="s">
        <v>262</v>
      </c>
      <c r="G2" s="164" t="s">
        <v>263</v>
      </c>
      <c r="H2" s="164" t="s">
        <v>275</v>
      </c>
      <c r="I2" s="165" t="s">
        <v>264</v>
      </c>
      <c r="J2" s="280"/>
    </row>
    <row r="3" spans="1:11" s="149" customFormat="1" x14ac:dyDescent="0.25">
      <c r="B3" s="193"/>
      <c r="C3" s="194"/>
      <c r="D3" s="195"/>
      <c r="E3" s="196"/>
      <c r="F3" s="196"/>
      <c r="G3" s="196"/>
      <c r="H3" s="198">
        <v>0.01</v>
      </c>
      <c r="I3" s="197"/>
      <c r="J3" s="281"/>
    </row>
    <row r="4" spans="1:11" x14ac:dyDescent="0.25">
      <c r="A4" s="148" t="s">
        <v>11</v>
      </c>
      <c r="B4" s="166" t="s">
        <v>12</v>
      </c>
      <c r="C4" s="172">
        <v>26450.159461224535</v>
      </c>
      <c r="D4" s="173">
        <f>+'2015Proj'!R3+'2015Proj'!R4+'2015Proj'!R5+'2015Proj'!R6</f>
        <v>405933164.75567633</v>
      </c>
      <c r="E4" s="174">
        <v>13463000</v>
      </c>
      <c r="F4" s="174">
        <v>6000000</v>
      </c>
      <c r="G4" s="174">
        <f>+D4-E4-F4</f>
        <v>386470164.75567633</v>
      </c>
      <c r="H4" s="174">
        <f t="shared" ref="H4:H24" si="0">+G4*(1-$H$3)</f>
        <v>382605463.10811955</v>
      </c>
      <c r="I4" s="175">
        <f>+H4*0.7</f>
        <v>267823824.17568368</v>
      </c>
      <c r="J4" s="282"/>
      <c r="K4" s="150"/>
    </row>
    <row r="5" spans="1:11" x14ac:dyDescent="0.25">
      <c r="A5" s="148" t="s">
        <v>19</v>
      </c>
      <c r="B5" s="167" t="s">
        <v>20</v>
      </c>
      <c r="C5" s="176">
        <v>3024.0944444286529</v>
      </c>
      <c r="D5" s="177">
        <f>+'2015Proj'!R7+'2015Proj'!R8</f>
        <v>21327198.996781893</v>
      </c>
      <c r="E5" s="178"/>
      <c r="F5" s="178"/>
      <c r="G5" s="178">
        <f t="shared" ref="G5:G24" si="1">+D5-E5-F5</f>
        <v>21327198.996781893</v>
      </c>
      <c r="H5" s="178">
        <f t="shared" si="0"/>
        <v>21113927.006814074</v>
      </c>
      <c r="I5" s="179">
        <f t="shared" ref="I5:I24" si="2">+H5*0.7</f>
        <v>14779748.904769851</v>
      </c>
      <c r="J5" s="282"/>
      <c r="K5" s="150"/>
    </row>
    <row r="6" spans="1:11" x14ac:dyDescent="0.25">
      <c r="A6" s="148" t="s">
        <v>22</v>
      </c>
      <c r="B6" s="167" t="s">
        <v>23</v>
      </c>
      <c r="C6" s="176">
        <v>165.52777777681001</v>
      </c>
      <c r="D6" s="177">
        <f>+'2015Proj'!R9+'2015Proj'!R10</f>
        <v>1828824.2759316145</v>
      </c>
      <c r="E6" s="178"/>
      <c r="F6" s="178"/>
      <c r="G6" s="178">
        <f t="shared" si="1"/>
        <v>1828824.2759316145</v>
      </c>
      <c r="H6" s="178">
        <f t="shared" si="0"/>
        <v>1810536.0331722982</v>
      </c>
      <c r="I6" s="179">
        <f t="shared" si="2"/>
        <v>1267375.2232206087</v>
      </c>
      <c r="J6" s="282"/>
      <c r="K6" s="150"/>
    </row>
    <row r="7" spans="1:11" x14ac:dyDescent="0.25">
      <c r="A7" s="148" t="s">
        <v>24</v>
      </c>
      <c r="B7" s="167" t="s">
        <v>25</v>
      </c>
      <c r="C7" s="176">
        <v>1095.5499999859619</v>
      </c>
      <c r="D7" s="177">
        <f>+'2015Proj'!R11+'2015Proj'!R12+'2015Proj'!R13+'2015Proj'!R14</f>
        <v>11592325.536528364</v>
      </c>
      <c r="E7" s="178"/>
      <c r="F7" s="178"/>
      <c r="G7" s="178">
        <f t="shared" si="1"/>
        <v>11592325.536528364</v>
      </c>
      <c r="H7" s="178">
        <f t="shared" si="0"/>
        <v>11476402.28116308</v>
      </c>
      <c r="I7" s="179">
        <f t="shared" si="2"/>
        <v>8033481.5968141556</v>
      </c>
      <c r="J7" s="282"/>
      <c r="K7" s="150"/>
    </row>
    <row r="8" spans="1:11" x14ac:dyDescent="0.25">
      <c r="A8" s="148" t="s">
        <v>28</v>
      </c>
      <c r="B8" s="167" t="s">
        <v>29</v>
      </c>
      <c r="C8" s="176">
        <v>537.47777777416991</v>
      </c>
      <c r="D8" s="177">
        <f>+'2015Proj'!R15+'2015Proj'!R16</f>
        <v>5333238.6486132694</v>
      </c>
      <c r="E8" s="178"/>
      <c r="F8" s="178"/>
      <c r="G8" s="178">
        <f t="shared" si="1"/>
        <v>5333238.6486132694</v>
      </c>
      <c r="H8" s="178">
        <f t="shared" si="0"/>
        <v>5279906.2621271368</v>
      </c>
      <c r="I8" s="179">
        <f t="shared" si="2"/>
        <v>3695934.3834889955</v>
      </c>
      <c r="J8" s="282"/>
      <c r="K8" s="150"/>
    </row>
    <row r="9" spans="1:11" x14ac:dyDescent="0.25">
      <c r="A9" s="148" t="s">
        <v>32</v>
      </c>
      <c r="B9" s="167" t="s">
        <v>33</v>
      </c>
      <c r="C9" s="176">
        <v>689.25555555423398</v>
      </c>
      <c r="D9" s="177">
        <f>+'2015Proj'!R17+'2015Proj'!R18+'2015Proj'!R19+'2015Proj'!R20</f>
        <v>6775073.820589982</v>
      </c>
      <c r="E9" s="178"/>
      <c r="F9" s="178"/>
      <c r="G9" s="178">
        <f t="shared" si="1"/>
        <v>6775073.820589982</v>
      </c>
      <c r="H9" s="178">
        <f t="shared" si="0"/>
        <v>6707323.0823840825</v>
      </c>
      <c r="I9" s="179">
        <f t="shared" si="2"/>
        <v>4695126.1576688578</v>
      </c>
      <c r="J9" s="282"/>
      <c r="K9" s="150"/>
    </row>
    <row r="10" spans="1:11" hidden="1" x14ac:dyDescent="0.25">
      <c r="A10" s="148" t="s">
        <v>38</v>
      </c>
      <c r="B10" s="167" t="s">
        <v>220</v>
      </c>
      <c r="C10" s="176">
        <v>0</v>
      </c>
      <c r="D10" s="177">
        <v>0</v>
      </c>
      <c r="E10" s="178"/>
      <c r="F10" s="178"/>
      <c r="G10" s="178">
        <f t="shared" si="1"/>
        <v>0</v>
      </c>
      <c r="H10" s="178">
        <f t="shared" si="0"/>
        <v>0</v>
      </c>
      <c r="I10" s="179">
        <f t="shared" si="2"/>
        <v>0</v>
      </c>
      <c r="J10" s="282"/>
      <c r="K10" s="150"/>
    </row>
    <row r="11" spans="1:11" x14ac:dyDescent="0.25">
      <c r="A11" s="148" t="s">
        <v>39</v>
      </c>
      <c r="B11" s="167" t="s">
        <v>40</v>
      </c>
      <c r="C11" s="176">
        <v>313.93333333182102</v>
      </c>
      <c r="D11" s="177">
        <f>+'2015Proj'!R21+'2015Proj'!R22</f>
        <v>3876636.0484045725</v>
      </c>
      <c r="E11" s="178"/>
      <c r="F11" s="178"/>
      <c r="G11" s="178">
        <f t="shared" si="1"/>
        <v>3876636.0484045725</v>
      </c>
      <c r="H11" s="178">
        <f t="shared" si="0"/>
        <v>3837869.6879205266</v>
      </c>
      <c r="I11" s="179">
        <f t="shared" si="2"/>
        <v>2686508.7815443682</v>
      </c>
      <c r="J11" s="282"/>
      <c r="K11" s="150"/>
    </row>
    <row r="12" spans="1:11" x14ac:dyDescent="0.25">
      <c r="A12" s="148" t="s">
        <v>44</v>
      </c>
      <c r="B12" s="167" t="s">
        <v>45</v>
      </c>
      <c r="C12" s="176">
        <v>328.39444443991999</v>
      </c>
      <c r="D12" s="177">
        <f>+'2015Proj'!R23+'2015Proj'!R24</f>
        <v>3594162.7485822299</v>
      </c>
      <c r="E12" s="178"/>
      <c r="F12" s="178"/>
      <c r="G12" s="178">
        <f t="shared" si="1"/>
        <v>3594162.7485822299</v>
      </c>
      <c r="H12" s="178">
        <f t="shared" si="0"/>
        <v>3558221.1210964075</v>
      </c>
      <c r="I12" s="179">
        <f t="shared" si="2"/>
        <v>2490754.7847674852</v>
      </c>
      <c r="J12" s="282"/>
      <c r="K12" s="150"/>
    </row>
    <row r="13" spans="1:11" x14ac:dyDescent="0.25">
      <c r="A13" s="148" t="s">
        <v>48</v>
      </c>
      <c r="B13" s="167" t="s">
        <v>49</v>
      </c>
      <c r="C13" s="176">
        <v>184.0777777751801</v>
      </c>
      <c r="D13" s="177">
        <f>+'2015Proj'!R25+'2015Proj'!R26</f>
        <v>1763686.3077414418</v>
      </c>
      <c r="E13" s="178"/>
      <c r="F13" s="178"/>
      <c r="G13" s="178">
        <f t="shared" si="1"/>
        <v>1763686.3077414418</v>
      </c>
      <c r="H13" s="178">
        <f t="shared" si="0"/>
        <v>1746049.4446640273</v>
      </c>
      <c r="I13" s="179">
        <f t="shared" si="2"/>
        <v>1222234.611264819</v>
      </c>
      <c r="J13" s="282"/>
      <c r="K13" s="150"/>
    </row>
    <row r="14" spans="1:11" x14ac:dyDescent="0.25">
      <c r="A14" s="148" t="s">
        <v>41</v>
      </c>
      <c r="B14" s="167" t="s">
        <v>53</v>
      </c>
      <c r="C14" s="176">
        <v>388.45555555622002</v>
      </c>
      <c r="D14" s="177">
        <f>+'2015Proj'!R27+'2015Proj'!R28+'2015Proj'!R29+'2015Proj'!R30</f>
        <v>6114486.7920728149</v>
      </c>
      <c r="E14" s="178"/>
      <c r="F14" s="178"/>
      <c r="G14" s="178">
        <f t="shared" si="1"/>
        <v>6114486.7920728149</v>
      </c>
      <c r="H14" s="178">
        <f t="shared" si="0"/>
        <v>6053341.9241520865</v>
      </c>
      <c r="I14" s="179">
        <f t="shared" si="2"/>
        <v>4237339.3469064599</v>
      </c>
      <c r="J14" s="282"/>
      <c r="K14" s="150"/>
    </row>
    <row r="15" spans="1:11" x14ac:dyDescent="0.25">
      <c r="A15" s="148" t="s">
        <v>34</v>
      </c>
      <c r="B15" s="167" t="s">
        <v>58</v>
      </c>
      <c r="C15" s="176">
        <v>32.711111110769998</v>
      </c>
      <c r="D15" s="177">
        <f>+'2015Proj'!R31+'2015Proj'!R32+'2015Proj'!R33+'2015Proj'!R34+'2015Proj'!R35+'2015Proj'!R36</f>
        <v>751561.70821999991</v>
      </c>
      <c r="E15" s="178"/>
      <c r="F15" s="178"/>
      <c r="G15" s="178">
        <f t="shared" si="1"/>
        <v>751561.70821999991</v>
      </c>
      <c r="H15" s="178">
        <f t="shared" si="0"/>
        <v>744046.0911377999</v>
      </c>
      <c r="I15" s="179">
        <f t="shared" si="2"/>
        <v>520832.26379645988</v>
      </c>
      <c r="J15" s="282"/>
      <c r="K15" s="150"/>
    </row>
    <row r="16" spans="1:11" x14ac:dyDescent="0.25">
      <c r="A16" s="148" t="s">
        <v>65</v>
      </c>
      <c r="B16" s="167" t="s">
        <v>66</v>
      </c>
      <c r="C16" s="176">
        <v>414.57777776813094</v>
      </c>
      <c r="D16" s="177">
        <f>+'2015Proj'!R37+'2015Proj'!R38</f>
        <v>6720440.583600264</v>
      </c>
      <c r="E16" s="178"/>
      <c r="F16" s="178"/>
      <c r="G16" s="178">
        <f t="shared" si="1"/>
        <v>6720440.583600264</v>
      </c>
      <c r="H16" s="178">
        <f t="shared" si="0"/>
        <v>6653236.1777642611</v>
      </c>
      <c r="I16" s="179">
        <f t="shared" si="2"/>
        <v>4657265.3244349826</v>
      </c>
      <c r="J16" s="282"/>
      <c r="K16" s="150"/>
    </row>
    <row r="17" spans="1:12" ht="15.95" customHeight="1" x14ac:dyDescent="0.25">
      <c r="A17" s="148" t="s">
        <v>68</v>
      </c>
      <c r="B17" s="167" t="s">
        <v>69</v>
      </c>
      <c r="C17" s="176">
        <v>354.54444444159003</v>
      </c>
      <c r="D17" s="177">
        <f>+'2015Proj'!R39+'2015Proj'!R40+'2015Proj'!R41+'2015Proj'!R42</f>
        <v>6418593.023890675</v>
      </c>
      <c r="E17" s="178"/>
      <c r="F17" s="178"/>
      <c r="G17" s="178">
        <f t="shared" si="1"/>
        <v>6418593.023890675</v>
      </c>
      <c r="H17" s="178">
        <f t="shared" si="0"/>
        <v>6354407.0936517678</v>
      </c>
      <c r="I17" s="179">
        <f t="shared" si="2"/>
        <v>4448084.9655562369</v>
      </c>
      <c r="J17" s="282"/>
      <c r="K17" s="150"/>
    </row>
    <row r="18" spans="1:12" x14ac:dyDescent="0.25">
      <c r="A18" s="148" t="s">
        <v>55</v>
      </c>
      <c r="B18" s="167" t="s">
        <v>73</v>
      </c>
      <c r="C18" s="176">
        <v>766.01111110863894</v>
      </c>
      <c r="D18" s="177">
        <f>+'2015Proj'!R43+'2015Proj'!R44</f>
        <v>14919065.711319108</v>
      </c>
      <c r="E18" s="178"/>
      <c r="F18" s="178"/>
      <c r="G18" s="178">
        <f t="shared" si="1"/>
        <v>14919065.711319108</v>
      </c>
      <c r="H18" s="178">
        <f t="shared" si="0"/>
        <v>14769875.054205917</v>
      </c>
      <c r="I18" s="179">
        <f t="shared" si="2"/>
        <v>10338912.537944142</v>
      </c>
      <c r="J18" s="282"/>
      <c r="K18" s="150"/>
    </row>
    <row r="19" spans="1:12" x14ac:dyDescent="0.25">
      <c r="A19" s="148" t="s">
        <v>74</v>
      </c>
      <c r="B19" s="167" t="s">
        <v>75</v>
      </c>
      <c r="C19" s="176">
        <v>80.144444444070103</v>
      </c>
      <c r="D19" s="177">
        <f>+'2015Proj'!R45+'2015Proj'!R46+'2015Proj'!R47+'2015Proj'!R48</f>
        <v>1711906.8767840138</v>
      </c>
      <c r="E19" s="178"/>
      <c r="F19" s="178"/>
      <c r="G19" s="178">
        <f t="shared" si="1"/>
        <v>1711906.8767840138</v>
      </c>
      <c r="H19" s="178">
        <f t="shared" si="0"/>
        <v>1694787.8080161738</v>
      </c>
      <c r="I19" s="179">
        <f t="shared" si="2"/>
        <v>1186351.4656113216</v>
      </c>
      <c r="J19" s="282"/>
      <c r="K19" s="150"/>
    </row>
    <row r="20" spans="1:12" x14ac:dyDescent="0.25">
      <c r="A20" s="148" t="s">
        <v>79</v>
      </c>
      <c r="B20" s="167" t="s">
        <v>80</v>
      </c>
      <c r="C20" s="176">
        <v>78.322222222150003</v>
      </c>
      <c r="D20" s="177">
        <f>+'2015Proj'!R49+'2015Proj'!R50</f>
        <v>1605388.2973892326</v>
      </c>
      <c r="E20" s="178"/>
      <c r="F20" s="178"/>
      <c r="G20" s="178">
        <f t="shared" si="1"/>
        <v>1605388.2973892326</v>
      </c>
      <c r="H20" s="178">
        <f t="shared" si="0"/>
        <v>1589334.4144153402</v>
      </c>
      <c r="I20" s="179">
        <f t="shared" si="2"/>
        <v>1112534.0900907381</v>
      </c>
      <c r="J20" s="282"/>
      <c r="K20" s="150"/>
    </row>
    <row r="21" spans="1:12" x14ac:dyDescent="0.25">
      <c r="A21" s="148" t="s">
        <v>84</v>
      </c>
      <c r="B21" s="167" t="s">
        <v>85</v>
      </c>
      <c r="C21" s="176">
        <v>605.36666666587803</v>
      </c>
      <c r="D21" s="177">
        <f>+'2015Proj'!R51+'2015Proj'!R52</f>
        <v>9745088.5894163232</v>
      </c>
      <c r="E21" s="178"/>
      <c r="F21" s="178"/>
      <c r="G21" s="178">
        <f t="shared" si="1"/>
        <v>9745088.5894163232</v>
      </c>
      <c r="H21" s="178">
        <f t="shared" si="0"/>
        <v>9647637.7035221606</v>
      </c>
      <c r="I21" s="179">
        <f t="shared" si="2"/>
        <v>6753346.3924655123</v>
      </c>
      <c r="J21" s="282"/>
      <c r="K21" s="150"/>
    </row>
    <row r="22" spans="1:12" x14ac:dyDescent="0.25">
      <c r="A22" s="148" t="s">
        <v>87</v>
      </c>
      <c r="B22" s="167" t="s">
        <v>88</v>
      </c>
      <c r="C22" s="176">
        <v>1349.6166666610559</v>
      </c>
      <c r="D22" s="177">
        <f>+'2015Proj'!R53+'2015Proj'!R54</f>
        <v>19186079.58353126</v>
      </c>
      <c r="E22" s="178"/>
      <c r="F22" s="178"/>
      <c r="G22" s="178">
        <f t="shared" si="1"/>
        <v>19186079.58353126</v>
      </c>
      <c r="H22" s="178">
        <f t="shared" si="0"/>
        <v>18994218.787695948</v>
      </c>
      <c r="I22" s="179">
        <f t="shared" si="2"/>
        <v>13295953.151387163</v>
      </c>
      <c r="J22" s="282"/>
      <c r="K22" s="150"/>
    </row>
    <row r="23" spans="1:12" x14ac:dyDescent="0.25">
      <c r="A23" s="148" t="s">
        <v>90</v>
      </c>
      <c r="B23" s="167" t="s">
        <v>91</v>
      </c>
      <c r="C23" s="176">
        <v>542.09999998996</v>
      </c>
      <c r="D23" s="177">
        <f>+SUM('2015Proj'!R55:R62)</f>
        <v>8075103.5171276089</v>
      </c>
      <c r="E23" s="178"/>
      <c r="F23" s="178"/>
      <c r="G23" s="178">
        <f t="shared" si="1"/>
        <v>8075103.5171276089</v>
      </c>
      <c r="H23" s="178">
        <f t="shared" si="0"/>
        <v>7994352.4819563329</v>
      </c>
      <c r="I23" s="179">
        <f t="shared" si="2"/>
        <v>5596046.737369433</v>
      </c>
      <c r="J23" s="282"/>
      <c r="K23" s="150"/>
    </row>
    <row r="24" spans="1:12" x14ac:dyDescent="0.25">
      <c r="A24" s="148" t="s">
        <v>98</v>
      </c>
      <c r="B24" s="167" t="s">
        <v>99</v>
      </c>
      <c r="C24" s="176">
        <v>94.188888887819999</v>
      </c>
      <c r="D24" s="177">
        <f>+SUM('2015Proj'!R63:R70)</f>
        <v>1345295.853578889</v>
      </c>
      <c r="E24" s="178"/>
      <c r="F24" s="178"/>
      <c r="G24" s="178">
        <f t="shared" si="1"/>
        <v>1345295.853578889</v>
      </c>
      <c r="H24" s="178">
        <f t="shared" si="0"/>
        <v>1331842.8950431002</v>
      </c>
      <c r="I24" s="179">
        <f t="shared" si="2"/>
        <v>932290.02653017011</v>
      </c>
      <c r="J24" s="282"/>
      <c r="K24" s="150"/>
    </row>
    <row r="25" spans="1:12" x14ac:dyDescent="0.25">
      <c r="B25" s="168" t="s">
        <v>265</v>
      </c>
      <c r="C25" s="181">
        <f t="shared" ref="C25:H25" si="3">SUM(C4:C24)</f>
        <v>37494.509461147565</v>
      </c>
      <c r="D25" s="154">
        <f t="shared" si="3"/>
        <v>538617321.67577994</v>
      </c>
      <c r="E25" s="154">
        <f t="shared" si="3"/>
        <v>13463000</v>
      </c>
      <c r="F25" s="154">
        <f t="shared" si="3"/>
        <v>6000000</v>
      </c>
      <c r="G25" s="154">
        <f t="shared" si="3"/>
        <v>519154321.67577988</v>
      </c>
      <c r="H25" s="154">
        <f t="shared" si="3"/>
        <v>513962778.4590221</v>
      </c>
      <c r="I25" s="182">
        <f>+H25*0.7</f>
        <v>359773944.92131543</v>
      </c>
      <c r="J25" s="282"/>
      <c r="K25" s="148" t="s">
        <v>305</v>
      </c>
      <c r="L25" s="152">
        <f>0.0075*H25</f>
        <v>3854720.8384426655</v>
      </c>
    </row>
    <row r="26" spans="1:12" x14ac:dyDescent="0.25">
      <c r="B26" s="169" t="s">
        <v>266</v>
      </c>
      <c r="C26" s="191">
        <v>4348.9483791070879</v>
      </c>
      <c r="D26" s="173">
        <f>+SUM('2015Proj'!R78:R95)</f>
        <v>53482873.805165134</v>
      </c>
      <c r="E26" s="183">
        <v>2974000</v>
      </c>
      <c r="F26" s="184"/>
      <c r="G26" s="184">
        <f t="shared" ref="G26:G27" si="4">+D26-E26-F26</f>
        <v>50508873.805165134</v>
      </c>
      <c r="H26" s="184">
        <f>+G26*(1-$H$3)</f>
        <v>50003785.067113481</v>
      </c>
      <c r="I26" s="185"/>
      <c r="J26" s="28"/>
    </row>
    <row r="27" spans="1:12" x14ac:dyDescent="0.25">
      <c r="B27" s="170" t="s">
        <v>267</v>
      </c>
      <c r="C27" s="192">
        <v>4049.8930772975937</v>
      </c>
      <c r="D27" s="180">
        <f>+SUM('2015Proj'!R103:R120)</f>
        <v>47657091.496863246</v>
      </c>
      <c r="E27" s="186">
        <v>2689000</v>
      </c>
      <c r="F27" s="187"/>
      <c r="G27" s="187">
        <f t="shared" si="4"/>
        <v>44968091.496863246</v>
      </c>
      <c r="H27" s="187">
        <f>+G27*(1-$H$3)</f>
        <v>44518410.581894614</v>
      </c>
      <c r="I27" s="188"/>
      <c r="J27" s="28"/>
    </row>
    <row r="28" spans="1:12" x14ac:dyDescent="0.25">
      <c r="B28" s="171" t="s">
        <v>194</v>
      </c>
      <c r="C28" s="189">
        <f t="shared" ref="C28:F28" si="5">SUM(C25:C27)</f>
        <v>45893.350917552249</v>
      </c>
      <c r="D28" s="155">
        <f>SUM(D25:D27)</f>
        <v>639757286.97780836</v>
      </c>
      <c r="E28" s="155">
        <f t="shared" si="5"/>
        <v>19126000</v>
      </c>
      <c r="F28" s="154">
        <f t="shared" si="5"/>
        <v>6000000</v>
      </c>
      <c r="G28" s="155">
        <f>SUM(G25:G27)</f>
        <v>614631286.97780824</v>
      </c>
      <c r="H28" s="155">
        <f>SUM(H25:H27)</f>
        <v>608484974.1080302</v>
      </c>
      <c r="I28" s="190"/>
      <c r="J28" s="283"/>
    </row>
    <row r="29" spans="1:12" x14ac:dyDescent="0.25">
      <c r="B29" s="156"/>
      <c r="C29" s="157"/>
      <c r="D29" s="158"/>
      <c r="E29" s="158"/>
      <c r="F29" s="159"/>
      <c r="G29" s="158"/>
      <c r="H29" s="158"/>
    </row>
    <row r="30" spans="1:12" x14ac:dyDescent="0.25">
      <c r="B30" s="156"/>
      <c r="C30" s="160"/>
      <c r="D30" s="161"/>
      <c r="E30" s="158"/>
      <c r="F30" s="159"/>
      <c r="G30" s="158"/>
      <c r="H30" s="158"/>
      <c r="I30" s="158"/>
      <c r="J30" s="158"/>
      <c r="K30" s="152"/>
    </row>
    <row r="31" spans="1:12" x14ac:dyDescent="0.25">
      <c r="B31" s="156"/>
      <c r="C31" s="160"/>
      <c r="D31" s="161"/>
      <c r="E31" s="158"/>
      <c r="F31" s="159"/>
      <c r="G31" s="158"/>
      <c r="H31" s="158"/>
      <c r="I31" s="152"/>
    </row>
    <row r="32" spans="1:12" x14ac:dyDescent="0.25">
      <c r="C32" s="153"/>
      <c r="D32" s="161"/>
      <c r="E32" s="150"/>
      <c r="G32" s="158"/>
      <c r="H32" s="158"/>
      <c r="I32" s="151"/>
      <c r="J32" s="151"/>
    </row>
    <row r="33" spans="3:10" x14ac:dyDescent="0.25">
      <c r="C33" s="153"/>
      <c r="D33" s="161"/>
      <c r="H33" s="150"/>
      <c r="I33" s="150"/>
      <c r="J33" s="150"/>
    </row>
    <row r="34" spans="3:10" x14ac:dyDescent="0.25">
      <c r="C34" s="153"/>
      <c r="D34" s="284"/>
      <c r="I34" s="150"/>
      <c r="J34" s="150"/>
    </row>
  </sheetData>
  <mergeCells count="1">
    <mergeCell ref="B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B1" workbookViewId="0">
      <selection activeCell="AT1" sqref="A1:XFD1048576"/>
    </sheetView>
  </sheetViews>
  <sheetFormatPr defaultRowHeight="15" x14ac:dyDescent="0.25"/>
  <cols>
    <col min="1" max="1" width="0" hidden="1" customWidth="1"/>
    <col min="2" max="2" width="30.7109375" customWidth="1"/>
    <col min="3" max="3" width="12.85546875" customWidth="1"/>
    <col min="4" max="4" width="15.42578125" customWidth="1"/>
    <col min="5" max="7" width="18.42578125" customWidth="1"/>
    <col min="8" max="9" width="18.140625" customWidth="1"/>
    <col min="10" max="10" width="18.7109375" style="312" hidden="1" customWidth="1"/>
    <col min="11" max="11" width="3.42578125" hidden="1" customWidth="1"/>
    <col min="12" max="12" width="16.7109375" hidden="1" customWidth="1"/>
    <col min="13" max="13" width="27.7109375" customWidth="1"/>
    <col min="14" max="14" width="16.5703125" customWidth="1"/>
    <col min="15" max="15" width="14.85546875" bestFit="1" customWidth="1"/>
    <col min="16" max="17" width="16.7109375" customWidth="1"/>
    <col min="18" max="18" width="33.42578125" customWidth="1"/>
    <col min="19" max="19" width="11.85546875" bestFit="1" customWidth="1"/>
    <col min="20" max="20" width="14.28515625" customWidth="1"/>
    <col min="21" max="21" width="12.42578125" customWidth="1"/>
  </cols>
  <sheetData>
    <row r="1" spans="1:12" s="148" customFormat="1" ht="15.75" x14ac:dyDescent="0.25">
      <c r="B1" s="347" t="s">
        <v>316</v>
      </c>
      <c r="C1" s="347"/>
      <c r="D1" s="347"/>
      <c r="E1" s="347"/>
      <c r="F1" s="347"/>
      <c r="G1" s="347"/>
      <c r="H1" s="347"/>
      <c r="I1" s="347"/>
      <c r="J1" s="312"/>
    </row>
    <row r="2" spans="1:12" ht="28.5" customHeight="1" x14ac:dyDescent="0.25">
      <c r="A2" s="149"/>
      <c r="B2" s="162" t="s">
        <v>260</v>
      </c>
      <c r="C2" s="162" t="s">
        <v>200</v>
      </c>
      <c r="D2" s="163" t="s">
        <v>127</v>
      </c>
      <c r="E2" s="164" t="s">
        <v>261</v>
      </c>
      <c r="F2" s="164" t="s">
        <v>262</v>
      </c>
      <c r="G2" s="164" t="s">
        <v>263</v>
      </c>
      <c r="H2" s="164" t="s">
        <v>276</v>
      </c>
      <c r="I2" s="165" t="s">
        <v>264</v>
      </c>
    </row>
    <row r="3" spans="1:12" hidden="1" x14ac:dyDescent="0.25">
      <c r="A3" s="149"/>
      <c r="B3" s="193"/>
      <c r="C3" s="194"/>
      <c r="D3" s="195"/>
      <c r="E3" s="196"/>
      <c r="F3" s="196"/>
      <c r="G3" s="196"/>
      <c r="H3" s="198">
        <v>0.01</v>
      </c>
      <c r="I3" s="197"/>
      <c r="L3" t="s">
        <v>315</v>
      </c>
    </row>
    <row r="4" spans="1:12" ht="15.95" customHeight="1" x14ac:dyDescent="0.25">
      <c r="A4" s="148" t="s">
        <v>11</v>
      </c>
      <c r="B4" s="166" t="s">
        <v>12</v>
      </c>
      <c r="C4" s="172">
        <f>SUM('Select Headcount Changes'!N8:N11)</f>
        <v>26830.983573334433</v>
      </c>
      <c r="D4" s="173">
        <f>SUM(FY16Calculations!R3:R6)</f>
        <v>420201773.0790742</v>
      </c>
      <c r="E4" s="174">
        <f>+FY16Calculations!R131</f>
        <v>14173000</v>
      </c>
      <c r="F4" s="178">
        <f>+FY16Calculations!R135</f>
        <v>6000000</v>
      </c>
      <c r="G4" s="174">
        <f>+D4-E4-F4</f>
        <v>400028773.0790742</v>
      </c>
      <c r="H4" s="174">
        <f>+(1-H$3)*G4</f>
        <v>396028485.34828347</v>
      </c>
      <c r="I4" s="175">
        <f>0.7*H4</f>
        <v>277219939.74379843</v>
      </c>
      <c r="J4" s="312">
        <v>396028485.34828347</v>
      </c>
      <c r="L4" s="150">
        <f>+H4-J4</f>
        <v>0</v>
      </c>
    </row>
    <row r="5" spans="1:12" ht="15.95" customHeight="1" x14ac:dyDescent="0.25">
      <c r="A5" s="148" t="s">
        <v>19</v>
      </c>
      <c r="B5" s="167" t="s">
        <v>20</v>
      </c>
      <c r="C5" s="176">
        <f>+'Select Headcount Changes'!N12+'Select Headcount Changes'!N13</f>
        <v>3024.0944444286461</v>
      </c>
      <c r="D5" s="177">
        <f>+FY16Calculations!R7+FY16Calculations!R8</f>
        <v>21327198.996781934</v>
      </c>
      <c r="E5" s="178"/>
      <c r="F5" s="178"/>
      <c r="G5" s="178">
        <f t="shared" ref="G5:G27" si="0">+D5-E5-F5</f>
        <v>21327198.996781934</v>
      </c>
      <c r="H5" s="178">
        <f t="shared" ref="H5:H27" si="1">+(1-H$3)*G5</f>
        <v>21113927.006814115</v>
      </c>
      <c r="I5" s="179">
        <f t="shared" ref="I5:I24" si="2">0.7*H5</f>
        <v>14779748.904769879</v>
      </c>
      <c r="J5" s="312">
        <v>21113927.006814115</v>
      </c>
      <c r="L5" s="150">
        <f t="shared" ref="L5:L28" si="3">+H5-J5</f>
        <v>0</v>
      </c>
    </row>
    <row r="6" spans="1:12" ht="15.95" customHeight="1" x14ac:dyDescent="0.25">
      <c r="A6" s="148" t="s">
        <v>22</v>
      </c>
      <c r="B6" s="167" t="s">
        <v>23</v>
      </c>
      <c r="C6" s="176">
        <f>+'Select Headcount Changes'!N14+'Select Headcount Changes'!N15</f>
        <v>165.52777777680998</v>
      </c>
      <c r="D6" s="177">
        <f>+FY16Calculations!R9+FY16Calculations!R10</f>
        <v>1828824.2759316149</v>
      </c>
      <c r="E6" s="178"/>
      <c r="F6" s="178"/>
      <c r="G6" s="178">
        <f t="shared" si="0"/>
        <v>1828824.2759316149</v>
      </c>
      <c r="H6" s="178">
        <f t="shared" si="1"/>
        <v>1810536.0331722987</v>
      </c>
      <c r="I6" s="179">
        <f t="shared" si="2"/>
        <v>1267375.2232206089</v>
      </c>
      <c r="J6" s="312">
        <v>1810536.0331722987</v>
      </c>
      <c r="L6" s="150">
        <f t="shared" si="3"/>
        <v>0</v>
      </c>
    </row>
    <row r="7" spans="1:12" ht="15.95" customHeight="1" x14ac:dyDescent="0.25">
      <c r="A7" s="148" t="s">
        <v>24</v>
      </c>
      <c r="B7" s="167" t="s">
        <v>25</v>
      </c>
      <c r="C7" s="176">
        <f>SUM('Select Headcount Changes'!N16:N19)</f>
        <v>1095.5499999859601</v>
      </c>
      <c r="D7" s="177">
        <f>SUM(FY16Calculations!R11:R14)</f>
        <v>11592325.536528377</v>
      </c>
      <c r="E7" s="178"/>
      <c r="F7" s="178"/>
      <c r="G7" s="178">
        <f t="shared" si="0"/>
        <v>11592325.536528377</v>
      </c>
      <c r="H7" s="178">
        <f t="shared" si="1"/>
        <v>11476402.281163093</v>
      </c>
      <c r="I7" s="179">
        <f t="shared" si="2"/>
        <v>8033481.596814164</v>
      </c>
      <c r="J7" s="312">
        <v>11476402.281163093</v>
      </c>
      <c r="L7" s="150">
        <f t="shared" si="3"/>
        <v>0</v>
      </c>
    </row>
    <row r="8" spans="1:12" ht="15.95" customHeight="1" x14ac:dyDescent="0.25">
      <c r="A8" s="148" t="s">
        <v>28</v>
      </c>
      <c r="B8" s="167" t="s">
        <v>29</v>
      </c>
      <c r="C8" s="176">
        <f>+'Select Headcount Changes'!N20+'Select Headcount Changes'!N21</f>
        <v>537.47777777417002</v>
      </c>
      <c r="D8" s="177">
        <f>+FY16Calculations!R15+FY16Calculations!R16</f>
        <v>5333238.6486132694</v>
      </c>
      <c r="E8" s="178"/>
      <c r="F8" s="178"/>
      <c r="G8" s="178">
        <f t="shared" si="0"/>
        <v>5333238.6486132694</v>
      </c>
      <c r="H8" s="178">
        <f t="shared" si="1"/>
        <v>5279906.2621271368</v>
      </c>
      <c r="I8" s="179">
        <f t="shared" si="2"/>
        <v>3695934.3834889955</v>
      </c>
      <c r="J8" s="312">
        <v>5279906.2621271368</v>
      </c>
      <c r="L8" s="150">
        <f t="shared" si="3"/>
        <v>0</v>
      </c>
    </row>
    <row r="9" spans="1:12" ht="15.95" customHeight="1" x14ac:dyDescent="0.25">
      <c r="A9" s="148" t="s">
        <v>32</v>
      </c>
      <c r="B9" s="167" t="s">
        <v>33</v>
      </c>
      <c r="C9" s="176">
        <f>SUM('Select Headcount Changes'!N22:N25)</f>
        <v>689.25555555423216</v>
      </c>
      <c r="D9" s="177">
        <f>SUM(FY16Calculations!R17:R20)</f>
        <v>6775073.8205899857</v>
      </c>
      <c r="E9" s="178"/>
      <c r="F9" s="178"/>
      <c r="G9" s="178">
        <f t="shared" si="0"/>
        <v>6775073.8205899857</v>
      </c>
      <c r="H9" s="178">
        <f t="shared" si="1"/>
        <v>6707323.0823840862</v>
      </c>
      <c r="I9" s="179">
        <f t="shared" si="2"/>
        <v>4695126.1576688597</v>
      </c>
      <c r="J9" s="312">
        <v>6707323.0823840862</v>
      </c>
      <c r="L9" s="150">
        <f t="shared" si="3"/>
        <v>0</v>
      </c>
    </row>
    <row r="10" spans="1:12" s="148" customFormat="1" ht="15.95" hidden="1" customHeight="1" x14ac:dyDescent="0.25">
      <c r="A10" s="148" t="s">
        <v>38</v>
      </c>
      <c r="B10" s="167" t="s">
        <v>220</v>
      </c>
      <c r="C10" s="176">
        <v>0</v>
      </c>
      <c r="D10" s="177">
        <v>0</v>
      </c>
      <c r="E10" s="178"/>
      <c r="F10" s="178"/>
      <c r="G10" s="178">
        <f t="shared" ref="G10" si="4">+D10-E10-F10</f>
        <v>0</v>
      </c>
      <c r="H10" s="178">
        <f t="shared" si="1"/>
        <v>0</v>
      </c>
      <c r="I10" s="179">
        <f t="shared" si="2"/>
        <v>0</v>
      </c>
      <c r="J10" s="312">
        <v>0</v>
      </c>
      <c r="L10" s="150">
        <f t="shared" si="3"/>
        <v>0</v>
      </c>
    </row>
    <row r="11" spans="1:12" ht="15.95" customHeight="1" x14ac:dyDescent="0.25">
      <c r="A11" s="148" t="s">
        <v>39</v>
      </c>
      <c r="B11" s="167" t="s">
        <v>40</v>
      </c>
      <c r="C11" s="176">
        <f>+'Select Headcount Changes'!N26+'Select Headcount Changes'!N27</f>
        <v>313.9333333318209</v>
      </c>
      <c r="D11" s="177">
        <f>+FY16Calculations!R21+FY16Calculations!R22</f>
        <v>3876636.0484045735</v>
      </c>
      <c r="E11" s="178"/>
      <c r="F11" s="178"/>
      <c r="G11" s="178">
        <f t="shared" si="0"/>
        <v>3876636.0484045735</v>
      </c>
      <c r="H11" s="178">
        <f t="shared" si="1"/>
        <v>3837869.6879205275</v>
      </c>
      <c r="I11" s="179">
        <f t="shared" si="2"/>
        <v>2686508.7815443692</v>
      </c>
      <c r="J11" s="312">
        <v>3837869.6879205275</v>
      </c>
      <c r="L11" s="150">
        <f t="shared" si="3"/>
        <v>0</v>
      </c>
    </row>
    <row r="12" spans="1:12" ht="15.95" customHeight="1" x14ac:dyDescent="0.25">
      <c r="A12" s="148" t="s">
        <v>44</v>
      </c>
      <c r="B12" s="167" t="s">
        <v>45</v>
      </c>
      <c r="C12" s="176">
        <f>+'Select Headcount Changes'!N28+'Select Headcount Changes'!N29</f>
        <v>328.39444443991903</v>
      </c>
      <c r="D12" s="177">
        <f>+FY16Calculations!R23+FY16Calculations!R24</f>
        <v>3594162.748582229</v>
      </c>
      <c r="E12" s="178"/>
      <c r="F12" s="178"/>
      <c r="G12" s="178">
        <f t="shared" si="0"/>
        <v>3594162.748582229</v>
      </c>
      <c r="H12" s="178">
        <f t="shared" si="1"/>
        <v>3558221.1210964066</v>
      </c>
      <c r="I12" s="179">
        <f t="shared" si="2"/>
        <v>2490754.7847674843</v>
      </c>
      <c r="J12" s="312">
        <v>3558221.1210964066</v>
      </c>
      <c r="L12" s="150">
        <f t="shared" si="3"/>
        <v>0</v>
      </c>
    </row>
    <row r="13" spans="1:12" ht="15.95" customHeight="1" x14ac:dyDescent="0.25">
      <c r="A13" s="148" t="s">
        <v>48</v>
      </c>
      <c r="B13" s="167" t="s">
        <v>49</v>
      </c>
      <c r="C13" s="176">
        <f>+'Select Headcount Changes'!N30+'Select Headcount Changes'!N31</f>
        <v>184.0777777751801</v>
      </c>
      <c r="D13" s="177">
        <f>+FY16Calculations!R25+FY16Calculations!R26</f>
        <v>1763686.3077414436</v>
      </c>
      <c r="E13" s="178"/>
      <c r="F13" s="178"/>
      <c r="G13" s="178">
        <f t="shared" si="0"/>
        <v>1763686.3077414436</v>
      </c>
      <c r="H13" s="178">
        <f t="shared" si="1"/>
        <v>1746049.4446640292</v>
      </c>
      <c r="I13" s="179">
        <f t="shared" si="2"/>
        <v>1222234.6112648204</v>
      </c>
      <c r="J13" s="312">
        <v>1746049.4446640292</v>
      </c>
      <c r="L13" s="150">
        <f t="shared" si="3"/>
        <v>0</v>
      </c>
    </row>
    <row r="14" spans="1:12" ht="15.95" customHeight="1" x14ac:dyDescent="0.25">
      <c r="A14" s="148" t="s">
        <v>41</v>
      </c>
      <c r="B14" s="167" t="s">
        <v>53</v>
      </c>
      <c r="C14" s="176">
        <f>SUM('Select Headcount Changes'!N32:N35)</f>
        <v>388.45555555622002</v>
      </c>
      <c r="D14" s="177">
        <f>SUM(FY16Calculations!R27:R30)</f>
        <v>6114486.7920728149</v>
      </c>
      <c r="E14" s="178"/>
      <c r="F14" s="178"/>
      <c r="G14" s="178">
        <f t="shared" si="0"/>
        <v>6114486.7920728149</v>
      </c>
      <c r="H14" s="178">
        <f t="shared" si="1"/>
        <v>6053341.9241520865</v>
      </c>
      <c r="I14" s="179">
        <f t="shared" si="2"/>
        <v>4237339.3469064599</v>
      </c>
      <c r="J14" s="312">
        <v>6053341.9241520865</v>
      </c>
      <c r="L14" s="150">
        <f t="shared" si="3"/>
        <v>0</v>
      </c>
    </row>
    <row r="15" spans="1:12" ht="15.95" customHeight="1" x14ac:dyDescent="0.25">
      <c r="A15" s="148" t="s">
        <v>34</v>
      </c>
      <c r="B15" s="167" t="s">
        <v>58</v>
      </c>
      <c r="C15" s="176">
        <f>SUM('Select Headcount Changes'!N36:N41)</f>
        <v>32.711111110769998</v>
      </c>
      <c r="D15" s="177">
        <f>SUM(FY16Calculations!R31:R36)</f>
        <v>751561.70821999991</v>
      </c>
      <c r="E15" s="178"/>
      <c r="F15" s="178"/>
      <c r="G15" s="178">
        <f t="shared" si="0"/>
        <v>751561.70821999991</v>
      </c>
      <c r="H15" s="178">
        <f t="shared" si="1"/>
        <v>744046.0911377999</v>
      </c>
      <c r="I15" s="179">
        <f t="shared" si="2"/>
        <v>520832.26379645988</v>
      </c>
      <c r="J15" s="312">
        <v>744046.0911377999</v>
      </c>
      <c r="L15" s="150">
        <f t="shared" si="3"/>
        <v>0</v>
      </c>
    </row>
    <row r="16" spans="1:12" ht="15.95" customHeight="1" x14ac:dyDescent="0.25">
      <c r="A16" s="148" t="s">
        <v>65</v>
      </c>
      <c r="B16" s="167" t="s">
        <v>66</v>
      </c>
      <c r="C16" s="176">
        <f>+'Select Headcount Changes'!N42+'Select Headcount Changes'!N43</f>
        <v>414.57777776812998</v>
      </c>
      <c r="D16" s="177">
        <f>+FY16Calculations!R37+FY16Calculations!R38</f>
        <v>6720440.583600264</v>
      </c>
      <c r="E16" s="178"/>
      <c r="F16" s="178"/>
      <c r="G16" s="178">
        <f t="shared" si="0"/>
        <v>6720440.583600264</v>
      </c>
      <c r="H16" s="178">
        <f t="shared" si="1"/>
        <v>6653236.1777642611</v>
      </c>
      <c r="I16" s="179">
        <f t="shared" si="2"/>
        <v>4657265.3244349826</v>
      </c>
      <c r="J16" s="312">
        <v>6653236.1777642611</v>
      </c>
      <c r="L16" s="150">
        <f t="shared" si="3"/>
        <v>0</v>
      </c>
    </row>
    <row r="17" spans="1:12" ht="15.95" customHeight="1" x14ac:dyDescent="0.25">
      <c r="A17" s="148" t="s">
        <v>68</v>
      </c>
      <c r="B17" s="167" t="s">
        <v>69</v>
      </c>
      <c r="C17" s="176">
        <f>SUM('Select Headcount Changes'!N44:N47)</f>
        <v>354.54444444159014</v>
      </c>
      <c r="D17" s="177">
        <f>SUM(FY16Calculations!R39:R42)</f>
        <v>6418593.0238906741</v>
      </c>
      <c r="E17" s="178"/>
      <c r="F17" s="178"/>
      <c r="G17" s="178">
        <f t="shared" si="0"/>
        <v>6418593.0238906741</v>
      </c>
      <c r="H17" s="178">
        <f t="shared" si="1"/>
        <v>6354407.0936517669</v>
      </c>
      <c r="I17" s="179">
        <f t="shared" si="2"/>
        <v>4448084.9655562369</v>
      </c>
      <c r="J17" s="312">
        <v>6354407.0936517669</v>
      </c>
      <c r="L17" s="150">
        <f t="shared" si="3"/>
        <v>0</v>
      </c>
    </row>
    <row r="18" spans="1:12" ht="15.95" customHeight="1" x14ac:dyDescent="0.25">
      <c r="A18" s="148" t="s">
        <v>55</v>
      </c>
      <c r="B18" s="167" t="s">
        <v>73</v>
      </c>
      <c r="C18" s="176">
        <f>+'Select Headcount Changes'!N48+'Select Headcount Changes'!N49</f>
        <v>766.01111110863894</v>
      </c>
      <c r="D18" s="177">
        <f>+FY16Calculations!R43+FY16Calculations!R44</f>
        <v>14919065.711319104</v>
      </c>
      <c r="E18" s="178"/>
      <c r="F18" s="178"/>
      <c r="G18" s="178">
        <f t="shared" si="0"/>
        <v>14919065.711319104</v>
      </c>
      <c r="H18" s="178">
        <f t="shared" si="1"/>
        <v>14769875.054205913</v>
      </c>
      <c r="I18" s="179">
        <f t="shared" si="2"/>
        <v>10338912.537944138</v>
      </c>
      <c r="J18" s="312">
        <v>14769875.054205913</v>
      </c>
      <c r="L18" s="150">
        <f t="shared" si="3"/>
        <v>0</v>
      </c>
    </row>
    <row r="19" spans="1:12" ht="15.95" customHeight="1" x14ac:dyDescent="0.25">
      <c r="A19" s="148" t="s">
        <v>74</v>
      </c>
      <c r="B19" s="167" t="s">
        <v>75</v>
      </c>
      <c r="C19" s="176">
        <f>SUM('Select Headcount Changes'!N50:N53)</f>
        <v>84.770740740342688</v>
      </c>
      <c r="D19" s="177">
        <f>SUM(FY16Calculations!R45:R48)</f>
        <v>1794646.0008501073</v>
      </c>
      <c r="E19" s="178"/>
      <c r="F19" s="178"/>
      <c r="G19" s="178">
        <f t="shared" si="0"/>
        <v>1794646.0008501073</v>
      </c>
      <c r="H19" s="178">
        <f t="shared" si="1"/>
        <v>1776699.5408416062</v>
      </c>
      <c r="I19" s="179">
        <f t="shared" si="2"/>
        <v>1243689.6785891242</v>
      </c>
      <c r="J19" s="312">
        <v>1776699.5408416062</v>
      </c>
      <c r="L19" s="150">
        <f t="shared" si="3"/>
        <v>0</v>
      </c>
    </row>
    <row r="20" spans="1:12" ht="15.95" customHeight="1" x14ac:dyDescent="0.25">
      <c r="A20" s="148" t="s">
        <v>79</v>
      </c>
      <c r="B20" s="167" t="s">
        <v>80</v>
      </c>
      <c r="C20" s="176">
        <f>+'Select Headcount Changes'!N54+'Select Headcount Changes'!N55</f>
        <v>78.322222222150003</v>
      </c>
      <c r="D20" s="177">
        <f>+FY16Calculations!R49+FY16Calculations!R50</f>
        <v>1605388.2973892326</v>
      </c>
      <c r="E20" s="178"/>
      <c r="F20" s="178"/>
      <c r="G20" s="178">
        <f t="shared" si="0"/>
        <v>1605388.2973892326</v>
      </c>
      <c r="H20" s="178">
        <f t="shared" si="1"/>
        <v>1589334.4144153402</v>
      </c>
      <c r="I20" s="179">
        <f t="shared" si="2"/>
        <v>1112534.0900907381</v>
      </c>
      <c r="J20" s="312">
        <v>1589334.4144153402</v>
      </c>
      <c r="L20" s="150">
        <f t="shared" si="3"/>
        <v>0</v>
      </c>
    </row>
    <row r="21" spans="1:12" ht="15.95" customHeight="1" x14ac:dyDescent="0.25">
      <c r="A21" s="148" t="s">
        <v>84</v>
      </c>
      <c r="B21" s="167" t="s">
        <v>85</v>
      </c>
      <c r="C21" s="176">
        <f>+'Select Headcount Changes'!N56+'Select Headcount Changes'!N57</f>
        <v>605.36666666587803</v>
      </c>
      <c r="D21" s="177">
        <f>+FY16Calculations!R51+FY16Calculations!R52</f>
        <v>9745088.5894163195</v>
      </c>
      <c r="E21" s="178"/>
      <c r="F21" s="178"/>
      <c r="G21" s="178">
        <f t="shared" si="0"/>
        <v>9745088.5894163195</v>
      </c>
      <c r="H21" s="178">
        <f t="shared" si="1"/>
        <v>9647637.7035221569</v>
      </c>
      <c r="I21" s="179">
        <f t="shared" si="2"/>
        <v>6753346.3924655095</v>
      </c>
      <c r="J21" s="312">
        <v>9647637.7035221569</v>
      </c>
      <c r="L21" s="150">
        <f t="shared" si="3"/>
        <v>0</v>
      </c>
    </row>
    <row r="22" spans="1:12" ht="15.95" customHeight="1" x14ac:dyDescent="0.25">
      <c r="A22" s="148" t="s">
        <v>87</v>
      </c>
      <c r="B22" s="167" t="s">
        <v>88</v>
      </c>
      <c r="C22" s="176">
        <f>+'Select Headcount Changes'!N58+'Select Headcount Changes'!N59</f>
        <v>1349.6166666610561</v>
      </c>
      <c r="D22" s="177">
        <f>+FY16Calculations!R53+FY16Calculations!R54</f>
        <v>19186079.58353126</v>
      </c>
      <c r="E22" s="178"/>
      <c r="F22" s="178"/>
      <c r="G22" s="178">
        <f t="shared" si="0"/>
        <v>19186079.58353126</v>
      </c>
      <c r="H22" s="178">
        <f t="shared" si="1"/>
        <v>18994218.787695948</v>
      </c>
      <c r="I22" s="179">
        <f t="shared" si="2"/>
        <v>13295953.151387163</v>
      </c>
      <c r="J22" s="312">
        <v>18994218.787695948</v>
      </c>
      <c r="L22" s="150">
        <f t="shared" si="3"/>
        <v>0</v>
      </c>
    </row>
    <row r="23" spans="1:12" ht="15.95" customHeight="1" x14ac:dyDescent="0.25">
      <c r="A23" s="148" t="s">
        <v>90</v>
      </c>
      <c r="B23" s="167" t="s">
        <v>91</v>
      </c>
      <c r="C23" s="176">
        <f>SUM('Select Headcount Changes'!N60:N67)</f>
        <v>542.09999998996011</v>
      </c>
      <c r="D23" s="177">
        <f>SUM(FY16Calculations!R55:R62)</f>
        <v>8075103.5171276089</v>
      </c>
      <c r="E23" s="178"/>
      <c r="F23" s="178"/>
      <c r="G23" s="178">
        <f t="shared" si="0"/>
        <v>8075103.5171276089</v>
      </c>
      <c r="H23" s="178">
        <f t="shared" si="1"/>
        <v>7994352.4819563329</v>
      </c>
      <c r="I23" s="179">
        <f t="shared" si="2"/>
        <v>5596046.737369433</v>
      </c>
      <c r="J23" s="312">
        <v>7994352.4819563329</v>
      </c>
      <c r="L23" s="150">
        <f t="shared" si="3"/>
        <v>0</v>
      </c>
    </row>
    <row r="24" spans="1:12" ht="15.95" customHeight="1" x14ac:dyDescent="0.25">
      <c r="A24" s="148" t="s">
        <v>98</v>
      </c>
      <c r="B24" s="167" t="s">
        <v>99</v>
      </c>
      <c r="C24" s="176">
        <f>SUM('Select Headcount Changes'!N68:N75)</f>
        <v>94.188888887819985</v>
      </c>
      <c r="D24" s="177">
        <f>SUM(FY16Calculations!R63:R70)</f>
        <v>1345295.853578889</v>
      </c>
      <c r="E24" s="178"/>
      <c r="F24" s="178"/>
      <c r="G24" s="178">
        <f t="shared" si="0"/>
        <v>1345295.853578889</v>
      </c>
      <c r="H24" s="178">
        <f t="shared" si="1"/>
        <v>1331842.8950431002</v>
      </c>
      <c r="I24" s="179">
        <f t="shared" si="2"/>
        <v>932290.02653017011</v>
      </c>
      <c r="J24" s="312">
        <v>1331842.8950431002</v>
      </c>
      <c r="L24" s="150">
        <f t="shared" si="3"/>
        <v>0</v>
      </c>
    </row>
    <row r="25" spans="1:12" ht="15.95" customHeight="1" x14ac:dyDescent="0.25">
      <c r="A25" s="148"/>
      <c r="B25" s="168" t="s">
        <v>265</v>
      </c>
      <c r="C25" s="181">
        <f t="shared" ref="C25:I25" si="5">SUM(C4:C24)</f>
        <v>37879.959869553721</v>
      </c>
      <c r="D25" s="154">
        <f t="shared" si="5"/>
        <v>552968669.12324393</v>
      </c>
      <c r="E25" s="154">
        <f t="shared" si="5"/>
        <v>14173000</v>
      </c>
      <c r="F25" s="154">
        <f t="shared" si="5"/>
        <v>6000000</v>
      </c>
      <c r="G25" s="154">
        <f t="shared" si="5"/>
        <v>532795669.12324387</v>
      </c>
      <c r="H25" s="154">
        <f t="shared" si="5"/>
        <v>527467712.43201143</v>
      </c>
      <c r="I25" s="182">
        <f t="shared" si="5"/>
        <v>369227398.70240813</v>
      </c>
      <c r="J25" s="312">
        <v>527467712.43201143</v>
      </c>
      <c r="L25" s="150">
        <f t="shared" si="3"/>
        <v>0</v>
      </c>
    </row>
    <row r="26" spans="1:12" ht="15.95" customHeight="1" x14ac:dyDescent="0.25">
      <c r="A26" s="148"/>
      <c r="B26" s="169" t="s">
        <v>266</v>
      </c>
      <c r="C26" s="191">
        <f>SUM('Select Headcount Changes'!N77:N94)</f>
        <v>4697.3020614446168</v>
      </c>
      <c r="D26" s="174">
        <f>SUM(FY16Calculations!R78:R95)</f>
        <v>57776386.191097327</v>
      </c>
      <c r="E26" s="203">
        <f>+FY16Calculations!R132</f>
        <v>3125000</v>
      </c>
      <c r="F26" s="184"/>
      <c r="G26" s="205">
        <f t="shared" si="0"/>
        <v>54651386.191097327</v>
      </c>
      <c r="H26" s="205">
        <f t="shared" si="1"/>
        <v>54104872.32918635</v>
      </c>
      <c r="I26" s="207"/>
      <c r="J26" s="312">
        <v>54104872.32918635</v>
      </c>
      <c r="L26" s="150">
        <f t="shared" si="3"/>
        <v>0</v>
      </c>
    </row>
    <row r="27" spans="1:12" ht="15.95" customHeight="1" x14ac:dyDescent="0.25">
      <c r="A27" s="148"/>
      <c r="B27" s="170" t="s">
        <v>267</v>
      </c>
      <c r="C27" s="192">
        <f>SUM('Select Headcount Changes'!N96:N113)</f>
        <v>4311.9424168657297</v>
      </c>
      <c r="D27" s="180">
        <f>SUM(FY16Calculations!R103:R119)</f>
        <v>50744290.160517082</v>
      </c>
      <c r="E27" s="204">
        <f>+FY16Calculations!R133</f>
        <v>2824000</v>
      </c>
      <c r="F27" s="187"/>
      <c r="G27" s="206">
        <f t="shared" si="0"/>
        <v>47920290.160517082</v>
      </c>
      <c r="H27" s="206">
        <f t="shared" si="1"/>
        <v>47441087.258911908</v>
      </c>
      <c r="I27" s="208"/>
      <c r="J27" s="312">
        <v>47441087.258911908</v>
      </c>
      <c r="L27" s="150">
        <f t="shared" si="3"/>
        <v>0</v>
      </c>
    </row>
    <row r="28" spans="1:12" ht="15.95" customHeight="1" x14ac:dyDescent="0.25">
      <c r="A28" s="148"/>
      <c r="B28" s="171" t="s">
        <v>194</v>
      </c>
      <c r="C28" s="189">
        <f t="shared" ref="C28:H28" si="6">SUM(C25:C27)</f>
        <v>46889.204347864063</v>
      </c>
      <c r="D28" s="155">
        <f t="shared" si="6"/>
        <v>661489345.4748584</v>
      </c>
      <c r="E28" s="155">
        <f t="shared" si="6"/>
        <v>20122000</v>
      </c>
      <c r="F28" s="155">
        <f t="shared" si="6"/>
        <v>6000000</v>
      </c>
      <c r="G28" s="155">
        <f t="shared" si="6"/>
        <v>635367345.47485828</v>
      </c>
      <c r="H28" s="155">
        <f t="shared" si="6"/>
        <v>629013672.02010965</v>
      </c>
      <c r="I28" s="209"/>
      <c r="J28" s="312">
        <v>629013672.02010965</v>
      </c>
      <c r="L28" s="150">
        <f t="shared" si="3"/>
        <v>0</v>
      </c>
    </row>
    <row r="29" spans="1:12" ht="15.95" customHeight="1" x14ac:dyDescent="0.25">
      <c r="A29" s="148"/>
      <c r="B29" s="156"/>
      <c r="C29" s="157"/>
      <c r="D29" s="158"/>
      <c r="E29" s="158"/>
      <c r="F29" s="159"/>
      <c r="G29" s="158"/>
      <c r="H29" s="158"/>
      <c r="I29" s="148"/>
    </row>
    <row r="30" spans="1:12" ht="15.95" customHeight="1" x14ac:dyDescent="0.25">
      <c r="A30" s="148"/>
      <c r="B30" s="156"/>
      <c r="C30" s="160"/>
      <c r="D30" s="161"/>
      <c r="E30" s="158"/>
      <c r="F30" s="159"/>
      <c r="G30" s="158"/>
      <c r="H30" s="158"/>
      <c r="I30" s="158"/>
    </row>
    <row r="31" spans="1:12" ht="15.75" customHeight="1" x14ac:dyDescent="0.25">
      <c r="A31" s="148"/>
      <c r="B31" s="156"/>
      <c r="C31" s="160"/>
      <c r="D31" s="161"/>
      <c r="E31" s="158"/>
      <c r="F31" s="159"/>
      <c r="G31" s="158"/>
      <c r="H31" s="158"/>
      <c r="I31" s="152"/>
    </row>
    <row r="32" spans="1:12" ht="18.75" customHeight="1" x14ac:dyDescent="0.25">
      <c r="A32" s="148"/>
      <c r="B32" s="148"/>
      <c r="C32" s="153"/>
      <c r="D32" s="161"/>
      <c r="E32" s="150"/>
      <c r="F32" s="148"/>
      <c r="G32" s="158"/>
      <c r="H32" s="158"/>
      <c r="I32" s="151"/>
    </row>
    <row r="33" spans="3:9" x14ac:dyDescent="0.25">
      <c r="C33" s="153"/>
      <c r="D33" s="161"/>
      <c r="E33" s="148"/>
      <c r="F33" s="148"/>
      <c r="G33" s="148"/>
      <c r="H33" s="150"/>
      <c r="I33" s="150"/>
    </row>
  </sheetData>
  <mergeCells count="1">
    <mergeCell ref="B1:I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opLeftCell="B1" workbookViewId="0">
      <selection activeCell="AT1" sqref="A1:XFD1048576"/>
    </sheetView>
  </sheetViews>
  <sheetFormatPr defaultRowHeight="15" x14ac:dyDescent="0.25"/>
  <cols>
    <col min="1" max="1" width="0" style="148" hidden="1" customWidth="1"/>
    <col min="2" max="2" width="30.7109375" style="148" customWidth="1"/>
    <col min="3" max="3" width="12.85546875" style="148" customWidth="1"/>
    <col min="4" max="4" width="15.42578125" style="148" customWidth="1"/>
    <col min="5" max="7" width="18.42578125" style="148" customWidth="1"/>
    <col min="8" max="9" width="18.140625" style="148" customWidth="1"/>
    <col min="10" max="10" width="18.7109375" style="148" hidden="1" customWidth="1"/>
    <col min="11" max="11" width="3.42578125" style="148" customWidth="1"/>
    <col min="12" max="12" width="16.5703125" style="148" customWidth="1"/>
    <col min="13" max="13" width="14.85546875" style="148" bestFit="1" customWidth="1"/>
    <col min="14" max="15" width="16.7109375" style="148" customWidth="1"/>
    <col min="16" max="16" width="33.42578125" style="148" customWidth="1"/>
    <col min="17" max="17" width="11.85546875" style="148" bestFit="1" customWidth="1"/>
    <col min="18" max="18" width="14.28515625" style="148" customWidth="1"/>
    <col min="19" max="19" width="12.42578125" style="148" customWidth="1"/>
    <col min="20" max="16384" width="9.140625" style="148"/>
  </cols>
  <sheetData>
    <row r="1" spans="1:10" ht="15.75" x14ac:dyDescent="0.25">
      <c r="B1" s="347" t="s">
        <v>317</v>
      </c>
      <c r="C1" s="347"/>
      <c r="D1" s="347"/>
      <c r="E1" s="347"/>
      <c r="F1" s="347"/>
      <c r="G1" s="347"/>
      <c r="H1" s="347"/>
      <c r="I1" s="347"/>
    </row>
    <row r="2" spans="1:10" ht="28.5" customHeight="1" x14ac:dyDescent="0.25">
      <c r="A2" s="149"/>
      <c r="B2" s="162" t="s">
        <v>260</v>
      </c>
      <c r="C2" s="162" t="s">
        <v>200</v>
      </c>
      <c r="D2" s="163" t="s">
        <v>127</v>
      </c>
      <c r="E2" s="164" t="s">
        <v>261</v>
      </c>
      <c r="F2" s="164" t="s">
        <v>262</v>
      </c>
      <c r="G2" s="164" t="s">
        <v>263</v>
      </c>
      <c r="H2" s="164" t="s">
        <v>276</v>
      </c>
      <c r="I2" s="165" t="s">
        <v>264</v>
      </c>
    </row>
    <row r="3" spans="1:10" hidden="1" x14ac:dyDescent="0.25">
      <c r="A3" s="149"/>
      <c r="B3" s="193"/>
      <c r="C3" s="194"/>
      <c r="D3" s="195"/>
      <c r="E3" s="196"/>
      <c r="F3" s="196"/>
      <c r="G3" s="196"/>
      <c r="H3" s="198">
        <v>0.01</v>
      </c>
      <c r="I3" s="197"/>
    </row>
    <row r="4" spans="1:10" ht="15.95" customHeight="1" x14ac:dyDescent="0.25">
      <c r="A4" s="148" t="s">
        <v>11</v>
      </c>
      <c r="B4" s="166" t="s">
        <v>12</v>
      </c>
      <c r="C4" s="172">
        <f>SUM('Select Headcount Changes'!O8:O11)</f>
        <v>27256.618667453047</v>
      </c>
      <c r="D4" s="173">
        <f>SUM(FY17Calculations!R3:R6)</f>
        <v>435673120.80231893</v>
      </c>
      <c r="E4" s="174">
        <f>+FY17Calculations!R131</f>
        <v>14938000</v>
      </c>
      <c r="F4" s="174"/>
      <c r="G4" s="174">
        <f>+D4-E4-F4</f>
        <v>420735120.80231893</v>
      </c>
      <c r="H4" s="174">
        <f>+(1-H$3)*G4</f>
        <v>416527769.59429574</v>
      </c>
      <c r="I4" s="175">
        <f>0.7*H4</f>
        <v>291569438.71600699</v>
      </c>
      <c r="J4" s="150">
        <v>416527769.59429574</v>
      </c>
    </row>
    <row r="5" spans="1:10" ht="15.95" customHeight="1" x14ac:dyDescent="0.25">
      <c r="A5" s="148" t="s">
        <v>19</v>
      </c>
      <c r="B5" s="167" t="s">
        <v>20</v>
      </c>
      <c r="C5" s="176">
        <f>+'Select Headcount Changes'!O12+'Select Headcount Changes'!O13</f>
        <v>3024.0944444286461</v>
      </c>
      <c r="D5" s="177">
        <f>+FY17Calculations!R7+FY17Calculations!R8</f>
        <v>21327198.996781934</v>
      </c>
      <c r="E5" s="178"/>
      <c r="F5" s="178">
        <f>+FY17Calculations!R135</f>
        <v>6000000</v>
      </c>
      <c r="G5" s="178">
        <f t="shared" ref="G5:G27" si="0">+D5-E5-F5</f>
        <v>15327198.996781934</v>
      </c>
      <c r="H5" s="178">
        <f t="shared" ref="H5:H27" si="1">+(1-H$3)*G5</f>
        <v>15173927.006814115</v>
      </c>
      <c r="I5" s="179">
        <f t="shared" ref="I5:I24" si="2">0.7*H5</f>
        <v>10621748.904769879</v>
      </c>
      <c r="J5" s="150">
        <v>15173927.006814115</v>
      </c>
    </row>
    <row r="6" spans="1:10" ht="15.95" customHeight="1" x14ac:dyDescent="0.25">
      <c r="A6" s="148" t="s">
        <v>22</v>
      </c>
      <c r="B6" s="167" t="s">
        <v>23</v>
      </c>
      <c r="C6" s="176">
        <f>+'Select Headcount Changes'!O14+'Select Headcount Changes'!O15</f>
        <v>165.52777777680998</v>
      </c>
      <c r="D6" s="177">
        <f>+FY17Calculations!R9+FY17Calculations!R10</f>
        <v>1828824.2759316149</v>
      </c>
      <c r="E6" s="178"/>
      <c r="F6" s="178"/>
      <c r="G6" s="178">
        <f t="shared" si="0"/>
        <v>1828824.2759316149</v>
      </c>
      <c r="H6" s="178">
        <f t="shared" si="1"/>
        <v>1810536.0331722987</v>
      </c>
      <c r="I6" s="179">
        <f t="shared" si="2"/>
        <v>1267375.2232206089</v>
      </c>
      <c r="J6" s="150">
        <v>1810536.0331722987</v>
      </c>
    </row>
    <row r="7" spans="1:10" ht="15.95" customHeight="1" x14ac:dyDescent="0.25">
      <c r="A7" s="148" t="s">
        <v>24</v>
      </c>
      <c r="B7" s="167" t="s">
        <v>25</v>
      </c>
      <c r="C7" s="176">
        <f>SUM('Select Headcount Changes'!O16:O19)</f>
        <v>1095.5499999859601</v>
      </c>
      <c r="D7" s="177">
        <f>SUM(FY17Calculations!R11:R14)</f>
        <v>11592325.536528377</v>
      </c>
      <c r="E7" s="178"/>
      <c r="F7" s="178"/>
      <c r="G7" s="178">
        <f t="shared" si="0"/>
        <v>11592325.536528377</v>
      </c>
      <c r="H7" s="178">
        <f t="shared" si="1"/>
        <v>11476402.281163093</v>
      </c>
      <c r="I7" s="179">
        <f t="shared" si="2"/>
        <v>8033481.596814164</v>
      </c>
      <c r="J7" s="150">
        <v>11476402.281163093</v>
      </c>
    </row>
    <row r="8" spans="1:10" ht="15.95" customHeight="1" x14ac:dyDescent="0.25">
      <c r="A8" s="148" t="s">
        <v>28</v>
      </c>
      <c r="B8" s="167" t="s">
        <v>29</v>
      </c>
      <c r="C8" s="176">
        <f>+'Select Headcount Changes'!O20+'Select Headcount Changes'!O21</f>
        <v>537.47777777417002</v>
      </c>
      <c r="D8" s="177">
        <f>+FY17Calculations!R15+FY17Calculations!R16</f>
        <v>5333238.6486132694</v>
      </c>
      <c r="E8" s="178"/>
      <c r="F8" s="178"/>
      <c r="G8" s="178">
        <f t="shared" si="0"/>
        <v>5333238.6486132694</v>
      </c>
      <c r="H8" s="178">
        <f t="shared" si="1"/>
        <v>5279906.2621271368</v>
      </c>
      <c r="I8" s="179">
        <f t="shared" si="2"/>
        <v>3695934.3834889955</v>
      </c>
      <c r="J8" s="150">
        <v>5279906.2621271368</v>
      </c>
    </row>
    <row r="9" spans="1:10" ht="15.95" customHeight="1" x14ac:dyDescent="0.25">
      <c r="A9" s="148" t="s">
        <v>32</v>
      </c>
      <c r="B9" s="167" t="s">
        <v>33</v>
      </c>
      <c r="C9" s="176">
        <f>SUM('Select Headcount Changes'!O22:O25)</f>
        <v>689.25555555423216</v>
      </c>
      <c r="D9" s="177">
        <f>SUM(FY17Calculations!R17:R20)</f>
        <v>6775073.8205899857</v>
      </c>
      <c r="E9" s="178"/>
      <c r="F9" s="178"/>
      <c r="G9" s="178">
        <f t="shared" si="0"/>
        <v>6775073.8205899857</v>
      </c>
      <c r="H9" s="178">
        <f t="shared" si="1"/>
        <v>6707323.0823840862</v>
      </c>
      <c r="I9" s="179">
        <f t="shared" si="2"/>
        <v>4695126.1576688597</v>
      </c>
      <c r="J9" s="150">
        <v>6707323.0823840862</v>
      </c>
    </row>
    <row r="10" spans="1:10" ht="15.95" hidden="1" customHeight="1" x14ac:dyDescent="0.25">
      <c r="A10" s="148" t="s">
        <v>38</v>
      </c>
      <c r="B10" s="167" t="s">
        <v>220</v>
      </c>
      <c r="C10" s="176"/>
      <c r="D10" s="177"/>
      <c r="E10" s="178"/>
      <c r="F10" s="178"/>
      <c r="G10" s="178"/>
      <c r="H10" s="178"/>
      <c r="I10" s="179"/>
      <c r="J10" s="150"/>
    </row>
    <row r="11" spans="1:10" ht="15.95" customHeight="1" x14ac:dyDescent="0.25">
      <c r="A11" s="148" t="s">
        <v>39</v>
      </c>
      <c r="B11" s="167" t="s">
        <v>40</v>
      </c>
      <c r="C11" s="176">
        <f>+'Select Headcount Changes'!O26+'Select Headcount Changes'!O27</f>
        <v>313.9333333318209</v>
      </c>
      <c r="D11" s="177">
        <f>+FY17Calculations!R21+FY17Calculations!R22</f>
        <v>3876636.0484045735</v>
      </c>
      <c r="E11" s="178"/>
      <c r="F11" s="178"/>
      <c r="G11" s="178">
        <f t="shared" si="0"/>
        <v>3876636.0484045735</v>
      </c>
      <c r="H11" s="178">
        <f t="shared" si="1"/>
        <v>3837869.6879205275</v>
      </c>
      <c r="I11" s="179">
        <f t="shared" si="2"/>
        <v>2686508.7815443692</v>
      </c>
      <c r="J11" s="150">
        <v>3837869.6879205275</v>
      </c>
    </row>
    <row r="12" spans="1:10" ht="15.95" customHeight="1" x14ac:dyDescent="0.25">
      <c r="A12" s="148" t="s">
        <v>44</v>
      </c>
      <c r="B12" s="167" t="s">
        <v>45</v>
      </c>
      <c r="C12" s="176">
        <f>+'Select Headcount Changes'!O28+'Select Headcount Changes'!O29</f>
        <v>328.39444443991903</v>
      </c>
      <c r="D12" s="177">
        <f>+FY17Calculations!R23+FY17Calculations!R24</f>
        <v>3594162.748582229</v>
      </c>
      <c r="E12" s="178"/>
      <c r="F12" s="178"/>
      <c r="G12" s="178">
        <f t="shared" si="0"/>
        <v>3594162.748582229</v>
      </c>
      <c r="H12" s="178">
        <f t="shared" si="1"/>
        <v>3558221.1210964066</v>
      </c>
      <c r="I12" s="179">
        <f t="shared" si="2"/>
        <v>2490754.7847674843</v>
      </c>
      <c r="J12" s="150">
        <v>3558221.1210964066</v>
      </c>
    </row>
    <row r="13" spans="1:10" ht="15.95" customHeight="1" x14ac:dyDescent="0.25">
      <c r="A13" s="148" t="s">
        <v>48</v>
      </c>
      <c r="B13" s="167" t="s">
        <v>49</v>
      </c>
      <c r="C13" s="176">
        <f>+'Select Headcount Changes'!O30+'Select Headcount Changes'!O31</f>
        <v>184.0777777751801</v>
      </c>
      <c r="D13" s="177">
        <f>+FY17Calculations!R25+FY17Calculations!R26</f>
        <v>1763686.3077414436</v>
      </c>
      <c r="E13" s="178"/>
      <c r="F13" s="178"/>
      <c r="G13" s="178">
        <f t="shared" si="0"/>
        <v>1763686.3077414436</v>
      </c>
      <c r="H13" s="178">
        <f t="shared" si="1"/>
        <v>1746049.4446640292</v>
      </c>
      <c r="I13" s="179">
        <f t="shared" si="2"/>
        <v>1222234.6112648204</v>
      </c>
      <c r="J13" s="150">
        <v>1746049.4446640292</v>
      </c>
    </row>
    <row r="14" spans="1:10" ht="15.95" customHeight="1" x14ac:dyDescent="0.25">
      <c r="A14" s="148" t="s">
        <v>41</v>
      </c>
      <c r="B14" s="167" t="s">
        <v>53</v>
      </c>
      <c r="C14" s="176">
        <f>SUM('Select Headcount Changes'!O32:O35)</f>
        <v>388.45555555622002</v>
      </c>
      <c r="D14" s="177">
        <f>SUM(FY17Calculations!R27:R30)</f>
        <v>6114486.7920728149</v>
      </c>
      <c r="E14" s="178"/>
      <c r="F14" s="178"/>
      <c r="G14" s="178">
        <f t="shared" si="0"/>
        <v>6114486.7920728149</v>
      </c>
      <c r="H14" s="178">
        <f t="shared" si="1"/>
        <v>6053341.9241520865</v>
      </c>
      <c r="I14" s="179">
        <f t="shared" si="2"/>
        <v>4237339.3469064599</v>
      </c>
      <c r="J14" s="150">
        <v>6053341.9241520865</v>
      </c>
    </row>
    <row r="15" spans="1:10" ht="15.95" customHeight="1" x14ac:dyDescent="0.25">
      <c r="A15" s="148" t="s">
        <v>34</v>
      </c>
      <c r="B15" s="167" t="s">
        <v>58</v>
      </c>
      <c r="C15" s="176">
        <f>SUM('Select Headcount Changes'!O36:O41)</f>
        <v>32.711111110769998</v>
      </c>
      <c r="D15" s="177">
        <f>SUM(FY17Calculations!R31:R36)</f>
        <v>751561.70821999991</v>
      </c>
      <c r="E15" s="178"/>
      <c r="F15" s="178"/>
      <c r="G15" s="178">
        <f t="shared" si="0"/>
        <v>751561.70821999991</v>
      </c>
      <c r="H15" s="178">
        <f t="shared" si="1"/>
        <v>744046.0911377999</v>
      </c>
      <c r="I15" s="179">
        <f t="shared" si="2"/>
        <v>520832.26379645988</v>
      </c>
      <c r="J15" s="150">
        <v>744046.0911377999</v>
      </c>
    </row>
    <row r="16" spans="1:10" ht="15.95" customHeight="1" x14ac:dyDescent="0.25">
      <c r="A16" s="148" t="s">
        <v>65</v>
      </c>
      <c r="B16" s="167" t="s">
        <v>66</v>
      </c>
      <c r="C16" s="176">
        <f>+'Select Headcount Changes'!O42+'Select Headcount Changes'!O43</f>
        <v>414.57777776812998</v>
      </c>
      <c r="D16" s="177">
        <f>+FY17Calculations!R37+FY17Calculations!R38</f>
        <v>6720440.583600264</v>
      </c>
      <c r="E16" s="178"/>
      <c r="F16" s="178"/>
      <c r="G16" s="178">
        <f t="shared" si="0"/>
        <v>6720440.583600264</v>
      </c>
      <c r="H16" s="178">
        <f t="shared" si="1"/>
        <v>6653236.1777642611</v>
      </c>
      <c r="I16" s="179">
        <f t="shared" si="2"/>
        <v>4657265.3244349826</v>
      </c>
      <c r="J16" s="150">
        <v>6653236.1777642611</v>
      </c>
    </row>
    <row r="17" spans="1:10" ht="15.95" customHeight="1" x14ac:dyDescent="0.25">
      <c r="A17" s="148" t="s">
        <v>68</v>
      </c>
      <c r="B17" s="167" t="s">
        <v>69</v>
      </c>
      <c r="C17" s="176">
        <f>SUM('Select Headcount Changes'!O44:O47)</f>
        <v>354.54444444159014</v>
      </c>
      <c r="D17" s="177">
        <f>SUM(FY17Calculations!R39:R42)</f>
        <v>6418593.0238906741</v>
      </c>
      <c r="E17" s="178"/>
      <c r="F17" s="178"/>
      <c r="G17" s="178">
        <f t="shared" si="0"/>
        <v>6418593.0238906741</v>
      </c>
      <c r="H17" s="178">
        <f t="shared" si="1"/>
        <v>6354407.0936517669</v>
      </c>
      <c r="I17" s="179">
        <f t="shared" si="2"/>
        <v>4448084.9655562369</v>
      </c>
      <c r="J17" s="150">
        <v>6354407.0936517669</v>
      </c>
    </row>
    <row r="18" spans="1:10" ht="15.95" customHeight="1" x14ac:dyDescent="0.25">
      <c r="A18" s="148" t="s">
        <v>55</v>
      </c>
      <c r="B18" s="167" t="s">
        <v>73</v>
      </c>
      <c r="C18" s="176">
        <f>+'Select Headcount Changes'!O48+'Select Headcount Changes'!O49</f>
        <v>766.01111110863894</v>
      </c>
      <c r="D18" s="177">
        <f>+FY17Calculations!R43+FY17Calculations!R44</f>
        <v>14919065.711319104</v>
      </c>
      <c r="E18" s="178"/>
      <c r="F18" s="178"/>
      <c r="G18" s="178">
        <f t="shared" si="0"/>
        <v>14919065.711319104</v>
      </c>
      <c r="H18" s="178">
        <f t="shared" si="1"/>
        <v>14769875.054205913</v>
      </c>
      <c r="I18" s="179">
        <f t="shared" si="2"/>
        <v>10338912.537944138</v>
      </c>
      <c r="J18" s="150">
        <v>14769875.054205913</v>
      </c>
    </row>
    <row r="19" spans="1:10" ht="15.95" customHeight="1" x14ac:dyDescent="0.25">
      <c r="A19" s="148" t="s">
        <v>74</v>
      </c>
      <c r="B19" s="167" t="s">
        <v>75</v>
      </c>
      <c r="C19" s="176">
        <f>SUM('Select Headcount Changes'!O50:O53)</f>
        <v>88.708518518100192</v>
      </c>
      <c r="D19" s="177">
        <f>SUM(FY17Calculations!R45:R48)</f>
        <v>1868581.7403166383</v>
      </c>
      <c r="E19" s="178"/>
      <c r="F19" s="178"/>
      <c r="G19" s="178">
        <f t="shared" si="0"/>
        <v>1868581.7403166383</v>
      </c>
      <c r="H19" s="178">
        <f t="shared" si="1"/>
        <v>1849895.9229134719</v>
      </c>
      <c r="I19" s="179">
        <f t="shared" si="2"/>
        <v>1294927.1460394303</v>
      </c>
      <c r="J19" s="150">
        <v>1849895.9229134719</v>
      </c>
    </row>
    <row r="20" spans="1:10" ht="15.95" customHeight="1" x14ac:dyDescent="0.25">
      <c r="A20" s="148" t="s">
        <v>79</v>
      </c>
      <c r="B20" s="167" t="s">
        <v>80</v>
      </c>
      <c r="C20" s="176">
        <f>+'Select Headcount Changes'!O54+'Select Headcount Changes'!O55</f>
        <v>78.322222222150003</v>
      </c>
      <c r="D20" s="177">
        <f>+FY17Calculations!R49+FY17Calculations!R50</f>
        <v>1605388.2973892326</v>
      </c>
      <c r="E20" s="178"/>
      <c r="F20" s="178"/>
      <c r="G20" s="178">
        <f t="shared" si="0"/>
        <v>1605388.2973892326</v>
      </c>
      <c r="H20" s="178">
        <f t="shared" si="1"/>
        <v>1589334.4144153402</v>
      </c>
      <c r="I20" s="179">
        <f t="shared" si="2"/>
        <v>1112534.0900907381</v>
      </c>
      <c r="J20" s="150">
        <v>1589334.4144153402</v>
      </c>
    </row>
    <row r="21" spans="1:10" ht="15.95" customHeight="1" x14ac:dyDescent="0.25">
      <c r="A21" s="148" t="s">
        <v>84</v>
      </c>
      <c r="B21" s="167" t="s">
        <v>85</v>
      </c>
      <c r="C21" s="176">
        <f>+'Select Headcount Changes'!O56+'Select Headcount Changes'!O57</f>
        <v>605.36666666587803</v>
      </c>
      <c r="D21" s="177">
        <f>+FY17Calculations!R51+FY17Calculations!R52</f>
        <v>9745088.5894163195</v>
      </c>
      <c r="E21" s="178"/>
      <c r="F21" s="178"/>
      <c r="G21" s="178">
        <f t="shared" si="0"/>
        <v>9745088.5894163195</v>
      </c>
      <c r="H21" s="178">
        <f t="shared" si="1"/>
        <v>9647637.7035221569</v>
      </c>
      <c r="I21" s="179">
        <f t="shared" si="2"/>
        <v>6753346.3924655095</v>
      </c>
      <c r="J21" s="150">
        <v>9647637.7035221569</v>
      </c>
    </row>
    <row r="22" spans="1:10" ht="15.95" customHeight="1" x14ac:dyDescent="0.25">
      <c r="A22" s="148" t="s">
        <v>87</v>
      </c>
      <c r="B22" s="167" t="s">
        <v>88</v>
      </c>
      <c r="C22" s="176">
        <f>+'Select Headcount Changes'!O58+'Select Headcount Changes'!O59</f>
        <v>1349.6166666610561</v>
      </c>
      <c r="D22" s="177">
        <f>+FY17Calculations!R53+FY17Calculations!R54</f>
        <v>19186079.58353126</v>
      </c>
      <c r="E22" s="178"/>
      <c r="F22" s="178"/>
      <c r="G22" s="178">
        <f t="shared" si="0"/>
        <v>19186079.58353126</v>
      </c>
      <c r="H22" s="178">
        <f t="shared" si="1"/>
        <v>18994218.787695948</v>
      </c>
      <c r="I22" s="179">
        <f t="shared" si="2"/>
        <v>13295953.151387163</v>
      </c>
      <c r="J22" s="150">
        <v>18994218.787695948</v>
      </c>
    </row>
    <row r="23" spans="1:10" ht="15.95" customHeight="1" x14ac:dyDescent="0.25">
      <c r="A23" s="148" t="s">
        <v>90</v>
      </c>
      <c r="B23" s="167" t="s">
        <v>91</v>
      </c>
      <c r="C23" s="176">
        <f>SUM('Select Headcount Changes'!O60:O67)</f>
        <v>542.09999998996011</v>
      </c>
      <c r="D23" s="177">
        <f>SUM(FY17Calculations!R55:R62)</f>
        <v>8075103.5171276089</v>
      </c>
      <c r="E23" s="178"/>
      <c r="F23" s="178"/>
      <c r="G23" s="178">
        <f t="shared" si="0"/>
        <v>8075103.5171276089</v>
      </c>
      <c r="H23" s="178">
        <f t="shared" si="1"/>
        <v>7994352.4819563329</v>
      </c>
      <c r="I23" s="179">
        <f t="shared" si="2"/>
        <v>5596046.737369433</v>
      </c>
      <c r="J23" s="150">
        <v>7994352.4819563329</v>
      </c>
    </row>
    <row r="24" spans="1:10" ht="15.95" customHeight="1" x14ac:dyDescent="0.25">
      <c r="A24" s="148" t="s">
        <v>98</v>
      </c>
      <c r="B24" s="167" t="s">
        <v>99</v>
      </c>
      <c r="C24" s="176">
        <f>SUM('Select Headcount Changes'!O68:O75)</f>
        <v>94.188888887819985</v>
      </c>
      <c r="D24" s="177">
        <f>SUM(FY17Calculations!R63:R70)</f>
        <v>1345295.853578889</v>
      </c>
      <c r="E24" s="178"/>
      <c r="F24" s="178"/>
      <c r="G24" s="178">
        <f t="shared" si="0"/>
        <v>1345295.853578889</v>
      </c>
      <c r="H24" s="178">
        <f t="shared" si="1"/>
        <v>1331842.8950431002</v>
      </c>
      <c r="I24" s="179">
        <f t="shared" si="2"/>
        <v>932290.02653017011</v>
      </c>
      <c r="J24" s="150">
        <v>1331842.8950431002</v>
      </c>
    </row>
    <row r="25" spans="1:10" ht="15.95" customHeight="1" x14ac:dyDescent="0.25">
      <c r="B25" s="168" t="s">
        <v>265</v>
      </c>
      <c r="C25" s="181">
        <f t="shared" ref="C25:I25" si="3">SUM(C4:C24)</f>
        <v>38309.532741450093</v>
      </c>
      <c r="D25" s="154">
        <f t="shared" si="3"/>
        <v>568513952.58595514</v>
      </c>
      <c r="E25" s="154">
        <f t="shared" si="3"/>
        <v>14938000</v>
      </c>
      <c r="F25" s="154">
        <f t="shared" si="3"/>
        <v>6000000</v>
      </c>
      <c r="G25" s="154">
        <f t="shared" si="3"/>
        <v>547575952.58595514</v>
      </c>
      <c r="H25" s="154">
        <f t="shared" si="3"/>
        <v>542100193.06009567</v>
      </c>
      <c r="I25" s="182">
        <f t="shared" si="3"/>
        <v>379470135.14206702</v>
      </c>
      <c r="J25" s="150">
        <v>542100193.06009567</v>
      </c>
    </row>
    <row r="26" spans="1:10" ht="15.95" customHeight="1" x14ac:dyDescent="0.25">
      <c r="B26" s="169" t="s">
        <v>266</v>
      </c>
      <c r="C26" s="191">
        <f>SUM('Select Headcount Changes'!O77:O94)</f>
        <v>5071.2198946399867</v>
      </c>
      <c r="D26" s="174">
        <f>SUM(FY17Calculations!R78:R95)</f>
        <v>62369274.055650331</v>
      </c>
      <c r="E26" s="203">
        <f>+FY17Calculations!R132</f>
        <v>3303000</v>
      </c>
      <c r="F26" s="184"/>
      <c r="G26" s="205">
        <f t="shared" si="0"/>
        <v>59066274.055650331</v>
      </c>
      <c r="H26" s="205">
        <f t="shared" si="1"/>
        <v>58475611.31509383</v>
      </c>
      <c r="I26" s="207"/>
      <c r="J26" s="150">
        <v>58475611.31509383</v>
      </c>
    </row>
    <row r="27" spans="1:10" ht="15.95" customHeight="1" x14ac:dyDescent="0.25">
      <c r="B27" s="170" t="s">
        <v>267</v>
      </c>
      <c r="C27" s="192">
        <f>SUM('Select Headcount Changes'!O96:O113)</f>
        <v>4592.1924332589069</v>
      </c>
      <c r="D27" s="180">
        <f>SUM(FY17Calculations!R103:R119)</f>
        <v>54039132.816693924</v>
      </c>
      <c r="E27" s="204">
        <f>+FY17Calculations!R133</f>
        <v>2980000</v>
      </c>
      <c r="F27" s="187"/>
      <c r="G27" s="206">
        <f t="shared" si="0"/>
        <v>51059132.816693924</v>
      </c>
      <c r="H27" s="206">
        <f t="shared" si="1"/>
        <v>50548541.488526985</v>
      </c>
      <c r="I27" s="208"/>
      <c r="J27" s="150">
        <v>50548541.488526985</v>
      </c>
    </row>
    <row r="28" spans="1:10" ht="15.95" customHeight="1" x14ac:dyDescent="0.25">
      <c r="B28" s="171" t="s">
        <v>194</v>
      </c>
      <c r="C28" s="189">
        <f t="shared" ref="C28:H28" si="4">SUM(C25:C27)</f>
        <v>47972.945069348985</v>
      </c>
      <c r="D28" s="155">
        <f t="shared" si="4"/>
        <v>684922359.4582994</v>
      </c>
      <c r="E28" s="155">
        <f t="shared" si="4"/>
        <v>21221000</v>
      </c>
      <c r="F28" s="155">
        <f t="shared" si="4"/>
        <v>6000000</v>
      </c>
      <c r="G28" s="155">
        <f t="shared" si="4"/>
        <v>657701359.4582994</v>
      </c>
      <c r="H28" s="155">
        <f t="shared" si="4"/>
        <v>651124345.86371648</v>
      </c>
      <c r="I28" s="209"/>
      <c r="J28" s="150">
        <v>651124345.86371648</v>
      </c>
    </row>
    <row r="29" spans="1:10" ht="15.95" customHeight="1" x14ac:dyDescent="0.25">
      <c r="B29" s="156"/>
      <c r="C29" s="157"/>
      <c r="D29" s="158"/>
      <c r="E29" s="158"/>
      <c r="F29" s="159"/>
      <c r="G29" s="158"/>
      <c r="H29" s="158"/>
    </row>
    <row r="30" spans="1:10" ht="15.95" customHeight="1" x14ac:dyDescent="0.25">
      <c r="B30" s="156"/>
      <c r="C30" s="160"/>
      <c r="D30" s="161"/>
      <c r="E30" s="158"/>
      <c r="F30" s="159"/>
      <c r="G30" s="158"/>
      <c r="H30" s="158"/>
      <c r="I30" s="158"/>
    </row>
    <row r="31" spans="1:10" ht="15.75" customHeight="1" x14ac:dyDescent="0.25">
      <c r="B31" s="156"/>
      <c r="C31" s="160"/>
      <c r="D31" s="161"/>
      <c r="E31" s="158"/>
      <c r="F31" s="159"/>
      <c r="G31" s="158"/>
      <c r="H31" s="158"/>
      <c r="I31" s="152"/>
    </row>
    <row r="32" spans="1:10" ht="18.75" customHeight="1" x14ac:dyDescent="0.25">
      <c r="C32" s="153"/>
      <c r="D32" s="161"/>
      <c r="E32" s="150"/>
      <c r="G32" s="158"/>
      <c r="H32" s="158"/>
      <c r="I32" s="151"/>
    </row>
    <row r="33" spans="3:9" x14ac:dyDescent="0.25">
      <c r="C33" s="153"/>
      <c r="D33" s="161"/>
      <c r="H33" s="150"/>
      <c r="I33" s="150"/>
    </row>
  </sheetData>
  <mergeCells count="1">
    <mergeCell ref="B1:I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5"/>
  <sheetViews>
    <sheetView topLeftCell="B1" workbookViewId="0">
      <selection activeCell="AT1" sqref="A1:XFD1048576"/>
    </sheetView>
  </sheetViews>
  <sheetFormatPr defaultRowHeight="15" x14ac:dyDescent="0.25"/>
  <cols>
    <col min="1" max="1" width="4.5703125" style="148" hidden="1" customWidth="1"/>
    <col min="2" max="2" width="41.85546875" style="148" customWidth="1"/>
    <col min="3" max="3" width="13.42578125" style="148" customWidth="1"/>
    <col min="4" max="19" width="13.7109375" style="148" customWidth="1"/>
    <col min="20" max="20" width="14.85546875" style="148" customWidth="1"/>
    <col min="21" max="21" width="12.7109375" style="148" customWidth="1"/>
    <col min="22" max="16384" width="9.140625" style="148"/>
  </cols>
  <sheetData>
    <row r="1" spans="1:20" ht="15.95" customHeight="1" x14ac:dyDescent="0.25">
      <c r="B1" s="340" t="s">
        <v>306</v>
      </c>
      <c r="C1" s="340"/>
      <c r="D1" s="340"/>
      <c r="E1" s="340"/>
      <c r="F1" s="340"/>
    </row>
    <row r="2" spans="1:20" ht="60" customHeight="1" x14ac:dyDescent="0.25">
      <c r="A2" s="341"/>
      <c r="B2" s="268" t="s">
        <v>272</v>
      </c>
      <c r="C2" s="269" t="s">
        <v>277</v>
      </c>
      <c r="D2" s="269" t="s">
        <v>278</v>
      </c>
      <c r="E2" s="269" t="s">
        <v>279</v>
      </c>
      <c r="F2" s="270" t="s">
        <v>280</v>
      </c>
      <c r="G2" s="269" t="s">
        <v>281</v>
      </c>
      <c r="H2" s="269" t="s">
        <v>282</v>
      </c>
      <c r="I2" s="269" t="s">
        <v>283</v>
      </c>
      <c r="J2" s="269" t="s">
        <v>284</v>
      </c>
      <c r="K2" s="269" t="s">
        <v>285</v>
      </c>
      <c r="L2" s="269" t="s">
        <v>286</v>
      </c>
      <c r="M2" s="269" t="s">
        <v>287</v>
      </c>
      <c r="N2" s="269" t="s">
        <v>288</v>
      </c>
      <c r="O2" s="269" t="s">
        <v>289</v>
      </c>
      <c r="P2" s="269" t="s">
        <v>290</v>
      </c>
      <c r="Q2" s="269" t="s">
        <v>291</v>
      </c>
      <c r="R2" s="269" t="s">
        <v>292</v>
      </c>
      <c r="S2" s="269" t="s">
        <v>293</v>
      </c>
      <c r="T2" s="271" t="s">
        <v>294</v>
      </c>
    </row>
    <row r="3" spans="1:20" ht="21" hidden="1" customHeight="1" x14ac:dyDescent="0.25">
      <c r="A3" s="342"/>
      <c r="B3" s="210"/>
      <c r="C3" s="211">
        <v>252</v>
      </c>
      <c r="D3" s="211">
        <v>254</v>
      </c>
      <c r="E3" s="211">
        <v>256</v>
      </c>
      <c r="F3" s="212">
        <v>258</v>
      </c>
      <c r="G3" s="211">
        <v>260</v>
      </c>
      <c r="H3" s="211">
        <v>263</v>
      </c>
      <c r="I3" s="211">
        <v>267</v>
      </c>
      <c r="J3" s="211">
        <v>268</v>
      </c>
      <c r="K3" s="211">
        <v>270</v>
      </c>
      <c r="L3" s="211">
        <v>272</v>
      </c>
      <c r="M3" s="211">
        <v>302</v>
      </c>
      <c r="N3" s="211">
        <v>304</v>
      </c>
      <c r="O3" s="211">
        <v>306</v>
      </c>
      <c r="P3" s="211">
        <v>308</v>
      </c>
      <c r="Q3" s="211">
        <v>310</v>
      </c>
      <c r="R3" s="211">
        <v>282</v>
      </c>
      <c r="S3" s="211">
        <v>266</v>
      </c>
      <c r="T3" s="213"/>
    </row>
    <row r="4" spans="1:20" ht="24.75" customHeight="1" x14ac:dyDescent="0.25">
      <c r="A4" s="214"/>
      <c r="B4" s="343" t="s">
        <v>295</v>
      </c>
      <c r="C4" s="343"/>
      <c r="D4" s="343"/>
      <c r="E4" s="343"/>
      <c r="F4" s="343"/>
      <c r="G4" s="343"/>
      <c r="H4" s="343"/>
      <c r="I4" s="343"/>
      <c r="J4" s="343"/>
      <c r="K4" s="343"/>
      <c r="L4" s="343"/>
      <c r="M4" s="343"/>
      <c r="N4" s="343"/>
      <c r="O4" s="343"/>
      <c r="P4" s="343"/>
      <c r="Q4" s="343"/>
      <c r="R4" s="343"/>
      <c r="S4" s="343"/>
      <c r="T4" s="343"/>
    </row>
    <row r="5" spans="1:20" ht="20.100000000000001" customHeight="1" x14ac:dyDescent="0.25">
      <c r="A5" s="290" t="s">
        <v>11</v>
      </c>
      <c r="B5" s="263" t="s">
        <v>12</v>
      </c>
      <c r="C5" s="264">
        <f t="shared" ref="C5:S19" si="0">+C29+C53</f>
        <v>4912156.2540959418</v>
      </c>
      <c r="D5" s="264">
        <f t="shared" si="0"/>
        <v>181386307.03620964</v>
      </c>
      <c r="E5" s="264">
        <f t="shared" si="0"/>
        <v>20584280.926439054</v>
      </c>
      <c r="F5" s="264">
        <f t="shared" si="0"/>
        <v>3200186.6279001106</v>
      </c>
      <c r="G5" s="264">
        <f t="shared" si="0"/>
        <v>24794676.178574663</v>
      </c>
      <c r="H5" s="264">
        <f t="shared" si="0"/>
        <v>13032187.069961725</v>
      </c>
      <c r="I5" s="264">
        <f t="shared" si="0"/>
        <v>3216307.9695258364</v>
      </c>
      <c r="J5" s="264">
        <f t="shared" si="0"/>
        <v>21107.313424457054</v>
      </c>
      <c r="K5" s="264">
        <f t="shared" si="0"/>
        <v>15076.652446040753</v>
      </c>
      <c r="L5" s="264">
        <f t="shared" si="0"/>
        <v>1046876.4902086246</v>
      </c>
      <c r="M5" s="264">
        <f t="shared" si="0"/>
        <v>12472.503387179169</v>
      </c>
      <c r="N5" s="264">
        <f t="shared" si="0"/>
        <v>6137316.3495351858</v>
      </c>
      <c r="O5" s="264">
        <f t="shared" si="0"/>
        <v>2937937.1465252964</v>
      </c>
      <c r="P5" s="264">
        <f t="shared" si="0"/>
        <v>57702.460725301426</v>
      </c>
      <c r="Q5" s="264">
        <f t="shared" si="0"/>
        <v>3322956.3599215681</v>
      </c>
      <c r="R5" s="264">
        <f t="shared" si="0"/>
        <v>2249700.1080447473</v>
      </c>
      <c r="S5" s="264">
        <f t="shared" si="0"/>
        <v>896576.72875831183</v>
      </c>
      <c r="T5" s="287">
        <f t="shared" ref="T5:T26" si="1">SUM(C5:S5)</f>
        <v>267823824.17568371</v>
      </c>
    </row>
    <row r="6" spans="1:20" ht="20.100000000000001" customHeight="1" x14ac:dyDescent="0.25">
      <c r="A6" s="215" t="s">
        <v>19</v>
      </c>
      <c r="B6" s="216" t="s">
        <v>20</v>
      </c>
      <c r="C6" s="217">
        <f t="shared" si="0"/>
        <v>94329.560640583077</v>
      </c>
      <c r="D6" s="217">
        <f t="shared" si="0"/>
        <v>9893908.0711859521</v>
      </c>
      <c r="E6" s="217">
        <f t="shared" si="0"/>
        <v>343888.11273358134</v>
      </c>
      <c r="F6" s="217">
        <f t="shared" si="0"/>
        <v>9471.6846130555896</v>
      </c>
      <c r="G6" s="217">
        <f t="shared" si="0"/>
        <v>571462.38980192645</v>
      </c>
      <c r="H6" s="217">
        <f t="shared" si="0"/>
        <v>12639.163558330672</v>
      </c>
      <c r="I6" s="217">
        <f t="shared" si="0"/>
        <v>212584.43810365553</v>
      </c>
      <c r="J6" s="217">
        <f t="shared" si="0"/>
        <v>9417.5712019041621</v>
      </c>
      <c r="K6" s="217">
        <f t="shared" si="0"/>
        <v>85598.393052128638</v>
      </c>
      <c r="L6" s="217">
        <f t="shared" si="0"/>
        <v>1107.0800197077963</v>
      </c>
      <c r="M6" s="217">
        <f t="shared" si="0"/>
        <v>30.752222769661007</v>
      </c>
      <c r="N6" s="217">
        <f t="shared" si="0"/>
        <v>1995392.5079742714</v>
      </c>
      <c r="O6" s="217">
        <f t="shared" si="0"/>
        <v>4648.512994477408</v>
      </c>
      <c r="P6" s="217">
        <f t="shared" si="0"/>
        <v>278038.84964874497</v>
      </c>
      <c r="Q6" s="217">
        <f t="shared" si="0"/>
        <v>33342.800516700423</v>
      </c>
      <c r="R6" s="217">
        <f t="shared" si="0"/>
        <v>0</v>
      </c>
      <c r="S6" s="217">
        <f t="shared" si="0"/>
        <v>1233889.0165020642</v>
      </c>
      <c r="T6" s="231">
        <f t="shared" si="1"/>
        <v>14779748.904769855</v>
      </c>
    </row>
    <row r="7" spans="1:20" ht="20.100000000000001" customHeight="1" x14ac:dyDescent="0.25">
      <c r="A7" s="265" t="s">
        <v>22</v>
      </c>
      <c r="B7" s="266" t="s">
        <v>23</v>
      </c>
      <c r="C7" s="267">
        <f t="shared" si="0"/>
        <v>152.52735611921878</v>
      </c>
      <c r="D7" s="267">
        <f t="shared" si="0"/>
        <v>11388.70925690167</v>
      </c>
      <c r="E7" s="267">
        <f t="shared" si="0"/>
        <v>0</v>
      </c>
      <c r="F7" s="267">
        <f t="shared" si="0"/>
        <v>1169.3763969140107</v>
      </c>
      <c r="G7" s="267">
        <f t="shared" si="0"/>
        <v>0</v>
      </c>
      <c r="H7" s="267">
        <f t="shared" si="0"/>
        <v>0</v>
      </c>
      <c r="I7" s="267">
        <f t="shared" si="0"/>
        <v>610.10942447687512</v>
      </c>
      <c r="J7" s="267">
        <f t="shared" si="0"/>
        <v>152.52735611921878</v>
      </c>
      <c r="K7" s="267">
        <f t="shared" si="0"/>
        <v>203.36980815895836</v>
      </c>
      <c r="L7" s="267">
        <f t="shared" si="0"/>
        <v>305883.08471460018</v>
      </c>
      <c r="M7" s="267">
        <f t="shared" si="0"/>
        <v>0</v>
      </c>
      <c r="N7" s="267">
        <f t="shared" si="0"/>
        <v>943849.80764821894</v>
      </c>
      <c r="O7" s="267">
        <f t="shared" si="0"/>
        <v>0</v>
      </c>
      <c r="P7" s="267">
        <f t="shared" si="0"/>
        <v>0</v>
      </c>
      <c r="Q7" s="267">
        <f t="shared" si="0"/>
        <v>3864.0263550202089</v>
      </c>
      <c r="R7" s="267">
        <f t="shared" si="0"/>
        <v>0</v>
      </c>
      <c r="S7" s="267">
        <f t="shared" si="0"/>
        <v>101.68490407947918</v>
      </c>
      <c r="T7" s="288">
        <f t="shared" si="1"/>
        <v>1267375.2232206087</v>
      </c>
    </row>
    <row r="8" spans="1:20" ht="20.100000000000001" customHeight="1" x14ac:dyDescent="0.25">
      <c r="A8" s="215" t="s">
        <v>24</v>
      </c>
      <c r="B8" s="216" t="s">
        <v>25</v>
      </c>
      <c r="C8" s="217">
        <f t="shared" si="0"/>
        <v>7494.5167454226103</v>
      </c>
      <c r="D8" s="217">
        <f t="shared" si="0"/>
        <v>153322.03221719048</v>
      </c>
      <c r="E8" s="217">
        <f t="shared" si="0"/>
        <v>24207.138681198998</v>
      </c>
      <c r="F8" s="217">
        <f t="shared" si="0"/>
        <v>11933.557305947874</v>
      </c>
      <c r="G8" s="217">
        <f t="shared" si="0"/>
        <v>7077660.4921283685</v>
      </c>
      <c r="H8" s="217">
        <f t="shared" si="0"/>
        <v>19086.177216108932</v>
      </c>
      <c r="I8" s="217">
        <f t="shared" si="0"/>
        <v>4116.8662917620268</v>
      </c>
      <c r="J8" s="217">
        <f t="shared" si="0"/>
        <v>35010.276897538097</v>
      </c>
      <c r="K8" s="217">
        <f t="shared" si="0"/>
        <v>2931.025034574905</v>
      </c>
      <c r="L8" s="217">
        <f t="shared" si="0"/>
        <v>5245.4126154125061</v>
      </c>
      <c r="M8" s="217">
        <f t="shared" si="0"/>
        <v>0</v>
      </c>
      <c r="N8" s="217">
        <f t="shared" si="0"/>
        <v>90604.885253886328</v>
      </c>
      <c r="O8" s="217">
        <f t="shared" si="0"/>
        <v>429232.95384507021</v>
      </c>
      <c r="P8" s="217">
        <f t="shared" si="0"/>
        <v>569.20380344981845</v>
      </c>
      <c r="Q8" s="217">
        <f t="shared" si="0"/>
        <v>85284.327904397156</v>
      </c>
      <c r="R8" s="217">
        <f t="shared" si="0"/>
        <v>3964.7040576504151</v>
      </c>
      <c r="S8" s="217">
        <f t="shared" si="0"/>
        <v>82818.026816176774</v>
      </c>
      <c r="T8" s="231">
        <f t="shared" si="1"/>
        <v>8033481.5968141584</v>
      </c>
    </row>
    <row r="9" spans="1:20" ht="20.100000000000001" customHeight="1" x14ac:dyDescent="0.25">
      <c r="A9" s="265" t="s">
        <v>28</v>
      </c>
      <c r="B9" s="266" t="s">
        <v>29</v>
      </c>
      <c r="C9" s="267">
        <f t="shared" si="0"/>
        <v>525.7374656456609</v>
      </c>
      <c r="D9" s="267">
        <f t="shared" si="0"/>
        <v>67713.836422230757</v>
      </c>
      <c r="E9" s="267">
        <f t="shared" si="0"/>
        <v>350.49164376377394</v>
      </c>
      <c r="F9" s="267">
        <f t="shared" si="0"/>
        <v>1489.5894859960392</v>
      </c>
      <c r="G9" s="267">
        <f t="shared" si="0"/>
        <v>6313.1589112368292</v>
      </c>
      <c r="H9" s="267">
        <f t="shared" si="0"/>
        <v>3590455.7906718003</v>
      </c>
      <c r="I9" s="267">
        <f t="shared" si="0"/>
        <v>43.811455470471742</v>
      </c>
      <c r="J9" s="267">
        <f t="shared" si="0"/>
        <v>3465.4143056561661</v>
      </c>
      <c r="K9" s="267">
        <f t="shared" si="0"/>
        <v>13467.35412339042</v>
      </c>
      <c r="L9" s="267">
        <f t="shared" si="0"/>
        <v>0</v>
      </c>
      <c r="M9" s="267">
        <f t="shared" si="0"/>
        <v>0</v>
      </c>
      <c r="N9" s="267">
        <f t="shared" si="0"/>
        <v>1664.8353078779262</v>
      </c>
      <c r="O9" s="267">
        <f t="shared" si="0"/>
        <v>0</v>
      </c>
      <c r="P9" s="267">
        <f t="shared" si="0"/>
        <v>0</v>
      </c>
      <c r="Q9" s="267">
        <f t="shared" si="0"/>
        <v>920.04056487990647</v>
      </c>
      <c r="R9" s="267">
        <f t="shared" si="0"/>
        <v>0</v>
      </c>
      <c r="S9" s="267">
        <f t="shared" si="0"/>
        <v>9524.3231310479641</v>
      </c>
      <c r="T9" s="288">
        <f t="shared" si="1"/>
        <v>3695934.3834889964</v>
      </c>
    </row>
    <row r="10" spans="1:20" ht="20.100000000000001" customHeight="1" x14ac:dyDescent="0.25">
      <c r="A10" s="215" t="s">
        <v>32</v>
      </c>
      <c r="B10" s="216" t="s">
        <v>33</v>
      </c>
      <c r="C10" s="217">
        <f t="shared" si="0"/>
        <v>268.79210863998043</v>
      </c>
      <c r="D10" s="217">
        <f t="shared" si="0"/>
        <v>45560.933276644675</v>
      </c>
      <c r="E10" s="217">
        <f t="shared" si="0"/>
        <v>179.19473909332029</v>
      </c>
      <c r="F10" s="217">
        <f t="shared" si="0"/>
        <v>4626045.9148862157</v>
      </c>
      <c r="G10" s="217">
        <f t="shared" si="0"/>
        <v>223.99342386665035</v>
      </c>
      <c r="H10" s="217">
        <f t="shared" si="0"/>
        <v>8332.5553678393935</v>
      </c>
      <c r="I10" s="217">
        <f t="shared" si="0"/>
        <v>582.38290205329099</v>
      </c>
      <c r="J10" s="217">
        <f t="shared" si="0"/>
        <v>0</v>
      </c>
      <c r="K10" s="217">
        <f t="shared" si="0"/>
        <v>6764.6014007728409</v>
      </c>
      <c r="L10" s="217">
        <f t="shared" si="0"/>
        <v>3135.9079341331053</v>
      </c>
      <c r="M10" s="217">
        <f t="shared" si="0"/>
        <v>0</v>
      </c>
      <c r="N10" s="217">
        <f t="shared" si="0"/>
        <v>1343.9605431999021</v>
      </c>
      <c r="O10" s="217">
        <f t="shared" si="0"/>
        <v>268.79210863998043</v>
      </c>
      <c r="P10" s="217">
        <f t="shared" si="0"/>
        <v>0</v>
      </c>
      <c r="Q10" s="217">
        <f t="shared" si="0"/>
        <v>985.57106501326155</v>
      </c>
      <c r="R10" s="217">
        <f t="shared" si="0"/>
        <v>0</v>
      </c>
      <c r="S10" s="217">
        <f t="shared" si="0"/>
        <v>1433.5579127465624</v>
      </c>
      <c r="T10" s="231">
        <f t="shared" si="1"/>
        <v>4695126.1576688588</v>
      </c>
    </row>
    <row r="11" spans="1:20" ht="20.100000000000001" customHeight="1" x14ac:dyDescent="0.25">
      <c r="A11" s="265" t="s">
        <v>38</v>
      </c>
      <c r="B11" s="266" t="s">
        <v>220</v>
      </c>
      <c r="C11" s="267">
        <f t="shared" si="0"/>
        <v>0</v>
      </c>
      <c r="D11" s="267">
        <f t="shared" si="0"/>
        <v>0</v>
      </c>
      <c r="E11" s="267">
        <f t="shared" si="0"/>
        <v>0</v>
      </c>
      <c r="F11" s="267">
        <f t="shared" si="0"/>
        <v>0</v>
      </c>
      <c r="G11" s="267">
        <f t="shared" si="0"/>
        <v>0</v>
      </c>
      <c r="H11" s="267">
        <f t="shared" si="0"/>
        <v>0</v>
      </c>
      <c r="I11" s="267">
        <f t="shared" si="0"/>
        <v>0</v>
      </c>
      <c r="J11" s="267">
        <f t="shared" si="0"/>
        <v>0</v>
      </c>
      <c r="K11" s="267">
        <f t="shared" si="0"/>
        <v>0</v>
      </c>
      <c r="L11" s="267">
        <f t="shared" si="0"/>
        <v>0</v>
      </c>
      <c r="M11" s="267">
        <f t="shared" si="0"/>
        <v>0</v>
      </c>
      <c r="N11" s="267">
        <f t="shared" si="0"/>
        <v>0</v>
      </c>
      <c r="O11" s="267">
        <f t="shared" si="0"/>
        <v>0</v>
      </c>
      <c r="P11" s="267">
        <f t="shared" si="0"/>
        <v>0</v>
      </c>
      <c r="Q11" s="267">
        <f t="shared" si="0"/>
        <v>0</v>
      </c>
      <c r="R11" s="267">
        <f t="shared" si="0"/>
        <v>0</v>
      </c>
      <c r="S11" s="267">
        <f t="shared" si="0"/>
        <v>0</v>
      </c>
      <c r="T11" s="288">
        <f t="shared" si="1"/>
        <v>0</v>
      </c>
    </row>
    <row r="12" spans="1:20" ht="20.100000000000001" customHeight="1" x14ac:dyDescent="0.25">
      <c r="A12" s="215" t="s">
        <v>39</v>
      </c>
      <c r="B12" s="216" t="s">
        <v>40</v>
      </c>
      <c r="C12" s="217">
        <f t="shared" si="0"/>
        <v>0</v>
      </c>
      <c r="D12" s="217">
        <f t="shared" si="0"/>
        <v>2939.4730487176676</v>
      </c>
      <c r="E12" s="217">
        <f t="shared" si="0"/>
        <v>0</v>
      </c>
      <c r="F12" s="217">
        <f t="shared" si="0"/>
        <v>169.58498357986542</v>
      </c>
      <c r="G12" s="217">
        <f t="shared" si="0"/>
        <v>0</v>
      </c>
      <c r="H12" s="217">
        <f t="shared" si="0"/>
        <v>0</v>
      </c>
      <c r="I12" s="217">
        <f t="shared" si="0"/>
        <v>0</v>
      </c>
      <c r="J12" s="217">
        <f t="shared" si="0"/>
        <v>56.528327859955141</v>
      </c>
      <c r="K12" s="217">
        <f t="shared" si="0"/>
        <v>7510.864168164544</v>
      </c>
      <c r="L12" s="217">
        <f t="shared" si="0"/>
        <v>2645973.2662013867</v>
      </c>
      <c r="M12" s="217">
        <f t="shared" si="0"/>
        <v>452.22662287964113</v>
      </c>
      <c r="N12" s="217">
        <f t="shared" si="0"/>
        <v>8980.6006925233778</v>
      </c>
      <c r="O12" s="217">
        <f t="shared" si="0"/>
        <v>0</v>
      </c>
      <c r="P12" s="217">
        <f t="shared" si="0"/>
        <v>0</v>
      </c>
      <c r="Q12" s="217">
        <f t="shared" si="0"/>
        <v>17494.167887748135</v>
      </c>
      <c r="R12" s="217">
        <f t="shared" si="0"/>
        <v>0</v>
      </c>
      <c r="S12" s="217">
        <f t="shared" si="0"/>
        <v>2932.0696115081778</v>
      </c>
      <c r="T12" s="231">
        <f t="shared" si="1"/>
        <v>2686508.7815443682</v>
      </c>
    </row>
    <row r="13" spans="1:20" ht="20.100000000000001" customHeight="1" x14ac:dyDescent="0.25">
      <c r="A13" s="265" t="s">
        <v>44</v>
      </c>
      <c r="B13" s="266" t="s">
        <v>45</v>
      </c>
      <c r="C13" s="267">
        <f t="shared" si="0"/>
        <v>198.43686977184566</v>
      </c>
      <c r="D13" s="267">
        <f t="shared" si="0"/>
        <v>30658.496379750159</v>
      </c>
      <c r="E13" s="267">
        <f t="shared" si="0"/>
        <v>99.218434885922832</v>
      </c>
      <c r="F13" s="267">
        <f t="shared" si="0"/>
        <v>148.82765232888426</v>
      </c>
      <c r="G13" s="267">
        <f t="shared" si="0"/>
        <v>2331.6332198191863</v>
      </c>
      <c r="H13" s="267">
        <f t="shared" si="0"/>
        <v>1587.4949581747653</v>
      </c>
      <c r="I13" s="267">
        <f t="shared" si="0"/>
        <v>49.609217442961416</v>
      </c>
      <c r="J13" s="267">
        <f t="shared" si="0"/>
        <v>148.82765232888426</v>
      </c>
      <c r="K13" s="267">
        <f t="shared" si="0"/>
        <v>1785.9318279466111</v>
      </c>
      <c r="L13" s="267">
        <f t="shared" si="0"/>
        <v>545.70139187257553</v>
      </c>
      <c r="M13" s="267">
        <f t="shared" si="0"/>
        <v>49.609217442961416</v>
      </c>
      <c r="N13" s="267">
        <f t="shared" si="0"/>
        <v>42255.288641107101</v>
      </c>
      <c r="O13" s="267">
        <f t="shared" si="0"/>
        <v>148.82765232888426</v>
      </c>
      <c r="P13" s="267">
        <f t="shared" si="0"/>
        <v>4663.2664396383725</v>
      </c>
      <c r="Q13" s="267">
        <f t="shared" si="0"/>
        <v>2399074.1399174239</v>
      </c>
      <c r="R13" s="267">
        <f t="shared" si="0"/>
        <v>0</v>
      </c>
      <c r="S13" s="267">
        <f t="shared" si="0"/>
        <v>7009.4752952225426</v>
      </c>
      <c r="T13" s="288">
        <f t="shared" si="1"/>
        <v>2490754.7847674852</v>
      </c>
    </row>
    <row r="14" spans="1:20" ht="20.100000000000001" customHeight="1" x14ac:dyDescent="0.25">
      <c r="A14" s="215" t="s">
        <v>48</v>
      </c>
      <c r="B14" s="216" t="s">
        <v>49</v>
      </c>
      <c r="C14" s="217">
        <f t="shared" si="0"/>
        <v>5686.5621572576565</v>
      </c>
      <c r="D14" s="217">
        <f t="shared" si="0"/>
        <v>25792.706082271041</v>
      </c>
      <c r="E14" s="217">
        <f t="shared" si="0"/>
        <v>297.83359397254196</v>
      </c>
      <c r="F14" s="217">
        <f t="shared" si="0"/>
        <v>0</v>
      </c>
      <c r="G14" s="217">
        <f t="shared" si="0"/>
        <v>8100.1232233064211</v>
      </c>
      <c r="H14" s="217">
        <f t="shared" si="0"/>
        <v>148.91679698627098</v>
      </c>
      <c r="I14" s="217">
        <f t="shared" si="0"/>
        <v>0</v>
      </c>
      <c r="J14" s="217">
        <f t="shared" si="0"/>
        <v>5239.8117662988434</v>
      </c>
      <c r="K14" s="217">
        <f t="shared" si="0"/>
        <v>3645.29308367457</v>
      </c>
      <c r="L14" s="217">
        <f t="shared" si="0"/>
        <v>31696.306550029967</v>
      </c>
      <c r="M14" s="217">
        <f t="shared" si="0"/>
        <v>148.91679698627098</v>
      </c>
      <c r="N14" s="217">
        <f t="shared" si="0"/>
        <v>255869.94953668199</v>
      </c>
      <c r="O14" s="217">
        <f t="shared" si="0"/>
        <v>2230.5835123049951</v>
      </c>
      <c r="P14" s="217">
        <f t="shared" si="0"/>
        <v>819.04238342449037</v>
      </c>
      <c r="Q14" s="217">
        <f t="shared" si="0"/>
        <v>861754.57239839307</v>
      </c>
      <c r="R14" s="217">
        <f t="shared" si="0"/>
        <v>0</v>
      </c>
      <c r="S14" s="217">
        <f t="shared" si="0"/>
        <v>20803.993383230965</v>
      </c>
      <c r="T14" s="231">
        <f t="shared" si="1"/>
        <v>1222234.611264819</v>
      </c>
    </row>
    <row r="15" spans="1:20" ht="20.100000000000001" customHeight="1" x14ac:dyDescent="0.25">
      <c r="A15" s="265" t="s">
        <v>41</v>
      </c>
      <c r="B15" s="266" t="s">
        <v>53</v>
      </c>
      <c r="C15" s="267">
        <f t="shared" si="0"/>
        <v>4076445.0222629365</v>
      </c>
      <c r="D15" s="267">
        <f t="shared" si="0"/>
        <v>18459.685075681762</v>
      </c>
      <c r="E15" s="267">
        <f t="shared" si="0"/>
        <v>10467.075706934555</v>
      </c>
      <c r="F15" s="267">
        <f t="shared" si="0"/>
        <v>198.88943191299978</v>
      </c>
      <c r="G15" s="267">
        <f t="shared" si="0"/>
        <v>16624.880389087448</v>
      </c>
      <c r="H15" s="267">
        <f t="shared" si="0"/>
        <v>22297.113052182991</v>
      </c>
      <c r="I15" s="267">
        <f t="shared" si="0"/>
        <v>0</v>
      </c>
      <c r="J15" s="267">
        <f t="shared" si="0"/>
        <v>0</v>
      </c>
      <c r="K15" s="267">
        <f t="shared" si="0"/>
        <v>28948.257460543336</v>
      </c>
      <c r="L15" s="267">
        <f t="shared" si="0"/>
        <v>0</v>
      </c>
      <c r="M15" s="267">
        <f t="shared" si="0"/>
        <v>0</v>
      </c>
      <c r="N15" s="267">
        <f t="shared" si="0"/>
        <v>1193.3365914779986</v>
      </c>
      <c r="O15" s="267">
        <f t="shared" si="0"/>
        <v>0</v>
      </c>
      <c r="P15" s="267">
        <f t="shared" si="0"/>
        <v>0</v>
      </c>
      <c r="Q15" s="267">
        <f t="shared" si="0"/>
        <v>1127.0401141736654</v>
      </c>
      <c r="R15" s="267">
        <f t="shared" si="0"/>
        <v>0</v>
      </c>
      <c r="S15" s="267">
        <f t="shared" si="0"/>
        <v>61578.046821528944</v>
      </c>
      <c r="T15" s="288">
        <f t="shared" si="1"/>
        <v>4237339.3469064599</v>
      </c>
    </row>
    <row r="16" spans="1:20" ht="20.100000000000001" customHeight="1" x14ac:dyDescent="0.25">
      <c r="A16" s="215" t="s">
        <v>34</v>
      </c>
      <c r="B16" s="216" t="s">
        <v>58</v>
      </c>
      <c r="C16" s="217">
        <f t="shared" si="0"/>
        <v>0</v>
      </c>
      <c r="D16" s="217">
        <f t="shared" si="0"/>
        <v>3447.3691879193234</v>
      </c>
      <c r="E16" s="217">
        <f t="shared" si="0"/>
        <v>0</v>
      </c>
      <c r="F16" s="217">
        <f t="shared" si="0"/>
        <v>0</v>
      </c>
      <c r="G16" s="217">
        <f t="shared" si="0"/>
        <v>507508.64774585277</v>
      </c>
      <c r="H16" s="217">
        <f t="shared" si="0"/>
        <v>745.37712171228611</v>
      </c>
      <c r="I16" s="217">
        <f t="shared" si="0"/>
        <v>0</v>
      </c>
      <c r="J16" s="217">
        <f t="shared" si="0"/>
        <v>0</v>
      </c>
      <c r="K16" s="217">
        <f t="shared" si="0"/>
        <v>0</v>
      </c>
      <c r="L16" s="217">
        <f t="shared" si="0"/>
        <v>0</v>
      </c>
      <c r="M16" s="217">
        <f t="shared" si="0"/>
        <v>0</v>
      </c>
      <c r="N16" s="217">
        <f t="shared" si="0"/>
        <v>8199.1483388351462</v>
      </c>
      <c r="O16" s="217">
        <f t="shared" si="0"/>
        <v>0</v>
      </c>
      <c r="P16" s="217">
        <f t="shared" si="0"/>
        <v>0</v>
      </c>
      <c r="Q16" s="217">
        <f t="shared" si="0"/>
        <v>838.54926192632183</v>
      </c>
      <c r="R16" s="217">
        <f t="shared" si="0"/>
        <v>0</v>
      </c>
      <c r="S16" s="217">
        <f t="shared" si="0"/>
        <v>93.172140214035764</v>
      </c>
      <c r="T16" s="231">
        <f t="shared" si="1"/>
        <v>520832.26379645988</v>
      </c>
    </row>
    <row r="17" spans="1:21" ht="20.100000000000001" customHeight="1" x14ac:dyDescent="0.25">
      <c r="A17" s="218" t="s">
        <v>65</v>
      </c>
      <c r="B17" s="266" t="s">
        <v>66</v>
      </c>
      <c r="C17" s="267">
        <f t="shared" si="0"/>
        <v>68633.18810180841</v>
      </c>
      <c r="D17" s="267">
        <f t="shared" si="0"/>
        <v>278344.05944546516</v>
      </c>
      <c r="E17" s="267">
        <f t="shared" si="0"/>
        <v>21102.311197534935</v>
      </c>
      <c r="F17" s="267">
        <f t="shared" si="0"/>
        <v>6271.6659153512919</v>
      </c>
      <c r="G17" s="267">
        <f t="shared" si="0"/>
        <v>2065.9605368216021</v>
      </c>
      <c r="H17" s="267">
        <f t="shared" si="0"/>
        <v>151818.86881016498</v>
      </c>
      <c r="I17" s="267">
        <f t="shared" si="0"/>
        <v>25597.307666366018</v>
      </c>
      <c r="J17" s="267">
        <f t="shared" si="0"/>
        <v>2508.6663661405169</v>
      </c>
      <c r="K17" s="267">
        <f t="shared" si="0"/>
        <v>3969675.9102472942</v>
      </c>
      <c r="L17" s="267">
        <f t="shared" si="0"/>
        <v>30762.209008420021</v>
      </c>
      <c r="M17" s="267">
        <f t="shared" si="0"/>
        <v>0</v>
      </c>
      <c r="N17" s="267">
        <f t="shared" si="0"/>
        <v>14036.002472342781</v>
      </c>
      <c r="O17" s="267">
        <f t="shared" si="0"/>
        <v>0</v>
      </c>
      <c r="P17" s="267">
        <f t="shared" si="0"/>
        <v>0</v>
      </c>
      <c r="Q17" s="267">
        <f t="shared" si="0"/>
        <v>83341.741590084799</v>
      </c>
      <c r="R17" s="267">
        <f t="shared" si="0"/>
        <v>0</v>
      </c>
      <c r="S17" s="267">
        <f t="shared" si="0"/>
        <v>3107.4330771876448</v>
      </c>
      <c r="T17" s="288">
        <f t="shared" si="1"/>
        <v>4657265.3244349817</v>
      </c>
    </row>
    <row r="18" spans="1:21" ht="20.100000000000001" customHeight="1" x14ac:dyDescent="0.25">
      <c r="A18" s="215" t="s">
        <v>68</v>
      </c>
      <c r="B18" s="216" t="s">
        <v>69</v>
      </c>
      <c r="C18" s="217">
        <f t="shared" si="0"/>
        <v>750.30952469320835</v>
      </c>
      <c r="D18" s="217">
        <f t="shared" si="0"/>
        <v>25913.66465123144</v>
      </c>
      <c r="E18" s="217">
        <f t="shared" si="0"/>
        <v>4353850.8598724594</v>
      </c>
      <c r="F18" s="217">
        <f t="shared" si="0"/>
        <v>0</v>
      </c>
      <c r="G18" s="217">
        <f t="shared" si="0"/>
        <v>2334.2962990455371</v>
      </c>
      <c r="H18" s="217">
        <f t="shared" si="0"/>
        <v>15537.807346267193</v>
      </c>
      <c r="I18" s="217">
        <f t="shared" si="0"/>
        <v>666.94179972729637</v>
      </c>
      <c r="J18" s="217">
        <f t="shared" si="0"/>
        <v>5040.3229071458773</v>
      </c>
      <c r="K18" s="217">
        <f t="shared" si="0"/>
        <v>2584.3994739432737</v>
      </c>
      <c r="L18" s="217">
        <f t="shared" si="0"/>
        <v>0</v>
      </c>
      <c r="M18" s="217">
        <f t="shared" si="0"/>
        <v>0</v>
      </c>
      <c r="N18" s="217">
        <f t="shared" si="0"/>
        <v>416.83862482956022</v>
      </c>
      <c r="O18" s="217">
        <f t="shared" si="0"/>
        <v>0</v>
      </c>
      <c r="P18" s="217">
        <f t="shared" si="0"/>
        <v>0</v>
      </c>
      <c r="Q18" s="217">
        <f t="shared" si="0"/>
        <v>666.94179972729637</v>
      </c>
      <c r="R18" s="217">
        <f t="shared" si="0"/>
        <v>0</v>
      </c>
      <c r="S18" s="217">
        <f t="shared" si="0"/>
        <v>40322.583257167018</v>
      </c>
      <c r="T18" s="231">
        <f t="shared" si="1"/>
        <v>4448084.9655562369</v>
      </c>
    </row>
    <row r="19" spans="1:21" ht="20.100000000000001" customHeight="1" x14ac:dyDescent="0.25">
      <c r="A19" s="265" t="s">
        <v>55</v>
      </c>
      <c r="B19" s="266" t="s">
        <v>73</v>
      </c>
      <c r="C19" s="267">
        <f t="shared" si="0"/>
        <v>3681.4053068366829</v>
      </c>
      <c r="D19" s="267">
        <f t="shared" si="0"/>
        <v>37344.853162347114</v>
      </c>
      <c r="E19" s="267">
        <f t="shared" si="0"/>
        <v>63967.147318990195</v>
      </c>
      <c r="F19" s="267">
        <f t="shared" si="0"/>
        <v>0</v>
      </c>
      <c r="G19" s="267">
        <f t="shared" si="0"/>
        <v>20591.557926782254</v>
      </c>
      <c r="H19" s="267">
        <f t="shared" si="0"/>
        <v>12405.852736821907</v>
      </c>
      <c r="I19" s="267">
        <f t="shared" si="0"/>
        <v>23502.354452125524</v>
      </c>
      <c r="J19" s="267">
        <f t="shared" si="0"/>
        <v>10137957.049496336</v>
      </c>
      <c r="K19" s="267">
        <f t="shared" si="0"/>
        <v>31919.926183554402</v>
      </c>
      <c r="L19" s="267">
        <f t="shared" si="0"/>
        <v>269.3711200124402</v>
      </c>
      <c r="M19" s="267">
        <f t="shared" si="0"/>
        <v>0</v>
      </c>
      <c r="N19" s="267">
        <f t="shared" si="0"/>
        <v>1077.4844800497608</v>
      </c>
      <c r="O19" s="267">
        <f t="shared" si="0"/>
        <v>0</v>
      </c>
      <c r="P19" s="267">
        <f t="shared" si="0"/>
        <v>0</v>
      </c>
      <c r="Q19" s="267">
        <f t="shared" si="0"/>
        <v>6195.5357602861241</v>
      </c>
      <c r="R19" s="267">
        <f t="shared" si="0"/>
        <v>0</v>
      </c>
      <c r="S19" s="267">
        <f t="shared" si="0"/>
        <v>0</v>
      </c>
      <c r="T19" s="288">
        <f t="shared" si="1"/>
        <v>10338912.537944144</v>
      </c>
    </row>
    <row r="20" spans="1:21" ht="20.100000000000001" customHeight="1" x14ac:dyDescent="0.25">
      <c r="A20" s="215" t="s">
        <v>74</v>
      </c>
      <c r="B20" s="216" t="s">
        <v>75</v>
      </c>
      <c r="C20" s="217">
        <f t="shared" ref="C20:S25" si="2">+C44+C68</f>
        <v>0</v>
      </c>
      <c r="D20" s="217">
        <f t="shared" si="2"/>
        <v>8740.5033476330809</v>
      </c>
      <c r="E20" s="217">
        <f t="shared" si="2"/>
        <v>0</v>
      </c>
      <c r="F20" s="217">
        <f t="shared" si="2"/>
        <v>0</v>
      </c>
      <c r="G20" s="217">
        <f t="shared" si="2"/>
        <v>0</v>
      </c>
      <c r="H20" s="217">
        <f t="shared" si="2"/>
        <v>0</v>
      </c>
      <c r="I20" s="217">
        <f t="shared" si="2"/>
        <v>294.62370834718251</v>
      </c>
      <c r="J20" s="217">
        <f t="shared" si="2"/>
        <v>1174370.1014718695</v>
      </c>
      <c r="K20" s="217">
        <f t="shared" si="2"/>
        <v>2749.8212779070368</v>
      </c>
      <c r="L20" s="217">
        <f t="shared" si="2"/>
        <v>0</v>
      </c>
      <c r="M20" s="217">
        <f t="shared" si="2"/>
        <v>0</v>
      </c>
      <c r="N20" s="217">
        <f t="shared" si="2"/>
        <v>0</v>
      </c>
      <c r="O20" s="217">
        <f t="shared" si="2"/>
        <v>0</v>
      </c>
      <c r="P20" s="217">
        <f t="shared" si="2"/>
        <v>0</v>
      </c>
      <c r="Q20" s="217">
        <f t="shared" si="2"/>
        <v>196.41580556478834</v>
      </c>
      <c r="R20" s="217">
        <f t="shared" si="2"/>
        <v>0</v>
      </c>
      <c r="S20" s="217">
        <f t="shared" si="2"/>
        <v>0</v>
      </c>
      <c r="T20" s="231">
        <f t="shared" si="1"/>
        <v>1186351.4656113216</v>
      </c>
    </row>
    <row r="21" spans="1:21" ht="20.100000000000001" customHeight="1" x14ac:dyDescent="0.25">
      <c r="A21" s="265" t="s">
        <v>79</v>
      </c>
      <c r="B21" s="266" t="s">
        <v>80</v>
      </c>
      <c r="C21" s="267">
        <f t="shared" si="2"/>
        <v>0</v>
      </c>
      <c r="D21" s="267">
        <f t="shared" si="2"/>
        <v>1315.4963903099945</v>
      </c>
      <c r="E21" s="267">
        <f t="shared" si="2"/>
        <v>0</v>
      </c>
      <c r="F21" s="267">
        <f t="shared" si="2"/>
        <v>0</v>
      </c>
      <c r="G21" s="267">
        <f t="shared" si="2"/>
        <v>0</v>
      </c>
      <c r="H21" s="267">
        <f t="shared" si="2"/>
        <v>93.964027879285325</v>
      </c>
      <c r="I21" s="267">
        <f t="shared" si="2"/>
        <v>0</v>
      </c>
      <c r="J21" s="267">
        <f t="shared" si="2"/>
        <v>0</v>
      </c>
      <c r="K21" s="267">
        <f t="shared" si="2"/>
        <v>1879.2805575857064</v>
      </c>
      <c r="L21" s="267">
        <f t="shared" si="2"/>
        <v>1127.568334551424</v>
      </c>
      <c r="M21" s="267">
        <f t="shared" si="2"/>
        <v>187.92805575857065</v>
      </c>
      <c r="N21" s="267">
        <f t="shared" si="2"/>
        <v>2818.9208363785597</v>
      </c>
      <c r="O21" s="267">
        <f t="shared" si="2"/>
        <v>1079824.3577675235</v>
      </c>
      <c r="P21" s="267">
        <f t="shared" si="2"/>
        <v>5543.8776448778335</v>
      </c>
      <c r="Q21" s="267">
        <f t="shared" si="2"/>
        <v>19742.696475873112</v>
      </c>
      <c r="R21" s="267">
        <f t="shared" si="2"/>
        <v>0</v>
      </c>
      <c r="S21" s="267">
        <f t="shared" si="2"/>
        <v>0</v>
      </c>
      <c r="T21" s="288">
        <f t="shared" si="1"/>
        <v>1112534.0900907379</v>
      </c>
    </row>
    <row r="22" spans="1:21" ht="20.100000000000001" customHeight="1" x14ac:dyDescent="0.25">
      <c r="A22" s="215" t="s">
        <v>84</v>
      </c>
      <c r="B22" s="216" t="s">
        <v>85</v>
      </c>
      <c r="C22" s="217">
        <f t="shared" si="2"/>
        <v>0</v>
      </c>
      <c r="D22" s="217">
        <f t="shared" si="2"/>
        <v>2566.7279363255752</v>
      </c>
      <c r="E22" s="217">
        <f t="shared" si="2"/>
        <v>0</v>
      </c>
      <c r="F22" s="217">
        <f t="shared" si="2"/>
        <v>0</v>
      </c>
      <c r="G22" s="217">
        <f t="shared" si="2"/>
        <v>0</v>
      </c>
      <c r="H22" s="217">
        <f t="shared" si="2"/>
        <v>427.78798938759587</v>
      </c>
      <c r="I22" s="217">
        <f t="shared" si="2"/>
        <v>0</v>
      </c>
      <c r="J22" s="217">
        <f t="shared" si="2"/>
        <v>71.297998231265979</v>
      </c>
      <c r="K22" s="217">
        <f t="shared" si="2"/>
        <v>0</v>
      </c>
      <c r="L22" s="217">
        <f t="shared" si="2"/>
        <v>0</v>
      </c>
      <c r="M22" s="217">
        <f t="shared" si="2"/>
        <v>71.297998231265979</v>
      </c>
      <c r="N22" s="217">
        <f t="shared" si="2"/>
        <v>152221.22622375286</v>
      </c>
      <c r="O22" s="217">
        <f t="shared" si="2"/>
        <v>6202.9258461201398</v>
      </c>
      <c r="P22" s="217">
        <f t="shared" si="2"/>
        <v>6580733.9387476183</v>
      </c>
      <c r="Q22" s="217">
        <f t="shared" si="2"/>
        <v>11051.189725846227</v>
      </c>
      <c r="R22" s="217">
        <f t="shared" si="2"/>
        <v>0</v>
      </c>
      <c r="S22" s="217">
        <f t="shared" si="2"/>
        <v>0</v>
      </c>
      <c r="T22" s="231">
        <f t="shared" si="1"/>
        <v>6753346.3924655132</v>
      </c>
    </row>
    <row r="23" spans="1:21" ht="20.100000000000001" customHeight="1" x14ac:dyDescent="0.25">
      <c r="A23" s="215" t="s">
        <v>87</v>
      </c>
      <c r="B23" s="266" t="s">
        <v>88</v>
      </c>
      <c r="C23" s="267">
        <f t="shared" si="2"/>
        <v>0</v>
      </c>
      <c r="D23" s="267">
        <f t="shared" si="2"/>
        <v>1180.827456056883</v>
      </c>
      <c r="E23" s="267">
        <f t="shared" si="2"/>
        <v>0</v>
      </c>
      <c r="F23" s="267">
        <f t="shared" si="2"/>
        <v>0</v>
      </c>
      <c r="G23" s="267">
        <f t="shared" si="2"/>
        <v>27180.824159564901</v>
      </c>
      <c r="H23" s="267">
        <f t="shared" si="2"/>
        <v>0</v>
      </c>
      <c r="I23" s="267">
        <f t="shared" si="2"/>
        <v>0</v>
      </c>
      <c r="J23" s="267">
        <f t="shared" si="2"/>
        <v>0</v>
      </c>
      <c r="K23" s="267">
        <f t="shared" si="2"/>
        <v>0</v>
      </c>
      <c r="L23" s="267">
        <f t="shared" si="2"/>
        <v>0</v>
      </c>
      <c r="M23" s="267">
        <f t="shared" si="2"/>
        <v>196.80457600948051</v>
      </c>
      <c r="N23" s="267">
        <f t="shared" si="2"/>
        <v>13049689.327929374</v>
      </c>
      <c r="O23" s="267">
        <f t="shared" si="2"/>
        <v>0</v>
      </c>
      <c r="P23" s="267">
        <f t="shared" si="2"/>
        <v>0</v>
      </c>
      <c r="Q23" s="267">
        <f t="shared" si="2"/>
        <v>135966.09021145158</v>
      </c>
      <c r="R23" s="267">
        <f t="shared" si="2"/>
        <v>0</v>
      </c>
      <c r="S23" s="267">
        <f t="shared" si="2"/>
        <v>81739.277054704187</v>
      </c>
      <c r="T23" s="288">
        <f t="shared" si="1"/>
        <v>13295953.151387161</v>
      </c>
    </row>
    <row r="24" spans="1:21" ht="20.100000000000001" customHeight="1" x14ac:dyDescent="0.25">
      <c r="A24" s="215" t="s">
        <v>90</v>
      </c>
      <c r="B24" s="216" t="s">
        <v>91</v>
      </c>
      <c r="C24" s="217">
        <f t="shared" si="2"/>
        <v>0</v>
      </c>
      <c r="D24" s="217">
        <f t="shared" si="2"/>
        <v>0</v>
      </c>
      <c r="E24" s="217">
        <f t="shared" si="2"/>
        <v>0</v>
      </c>
      <c r="F24" s="217">
        <f t="shared" si="2"/>
        <v>0</v>
      </c>
      <c r="G24" s="217">
        <f t="shared" si="2"/>
        <v>0</v>
      </c>
      <c r="H24" s="217">
        <f t="shared" si="2"/>
        <v>0</v>
      </c>
      <c r="I24" s="217">
        <f t="shared" si="2"/>
        <v>0</v>
      </c>
      <c r="J24" s="217">
        <f t="shared" si="2"/>
        <v>0</v>
      </c>
      <c r="K24" s="217">
        <f t="shared" si="2"/>
        <v>0</v>
      </c>
      <c r="L24" s="217">
        <f t="shared" si="2"/>
        <v>0</v>
      </c>
      <c r="M24" s="217">
        <f t="shared" si="2"/>
        <v>5448280.7715154365</v>
      </c>
      <c r="N24" s="217">
        <f t="shared" si="2"/>
        <v>147765.96585399602</v>
      </c>
      <c r="O24" s="217">
        <f t="shared" si="2"/>
        <v>0</v>
      </c>
      <c r="P24" s="217">
        <f t="shared" si="2"/>
        <v>0</v>
      </c>
      <c r="Q24" s="217">
        <f t="shared" si="2"/>
        <v>0</v>
      </c>
      <c r="R24" s="217">
        <f t="shared" si="2"/>
        <v>0</v>
      </c>
      <c r="S24" s="217">
        <f t="shared" si="2"/>
        <v>0</v>
      </c>
      <c r="T24" s="231">
        <f t="shared" si="1"/>
        <v>5596046.7373694321</v>
      </c>
    </row>
    <row r="25" spans="1:21" ht="20.100000000000001" customHeight="1" x14ac:dyDescent="0.25">
      <c r="A25" s="272" t="s">
        <v>98</v>
      </c>
      <c r="B25" s="273" t="s">
        <v>222</v>
      </c>
      <c r="C25" s="274">
        <f t="shared" si="2"/>
        <v>0</v>
      </c>
      <c r="D25" s="274">
        <f t="shared" si="2"/>
        <v>1639.6236836619241</v>
      </c>
      <c r="E25" s="274">
        <f t="shared" si="2"/>
        <v>0</v>
      </c>
      <c r="F25" s="274">
        <f t="shared" si="2"/>
        <v>0</v>
      </c>
      <c r="G25" s="274">
        <f t="shared" si="2"/>
        <v>0</v>
      </c>
      <c r="H25" s="274">
        <f t="shared" si="2"/>
        <v>0</v>
      </c>
      <c r="I25" s="274">
        <f t="shared" si="2"/>
        <v>0</v>
      </c>
      <c r="J25" s="274">
        <f t="shared" si="2"/>
        <v>0</v>
      </c>
      <c r="K25" s="274">
        <f t="shared" si="2"/>
        <v>0</v>
      </c>
      <c r="L25" s="274">
        <f t="shared" si="2"/>
        <v>0</v>
      </c>
      <c r="M25" s="274">
        <f t="shared" si="2"/>
        <v>925993.87158490834</v>
      </c>
      <c r="N25" s="274">
        <f t="shared" si="2"/>
        <v>3410.4172620168029</v>
      </c>
      <c r="O25" s="274">
        <f t="shared" si="2"/>
        <v>0</v>
      </c>
      <c r="P25" s="274">
        <f t="shared" si="2"/>
        <v>0</v>
      </c>
      <c r="Q25" s="274">
        <f t="shared" si="2"/>
        <v>1180.5290522365854</v>
      </c>
      <c r="R25" s="274">
        <f t="shared" si="2"/>
        <v>0</v>
      </c>
      <c r="S25" s="274">
        <f t="shared" si="2"/>
        <v>65.584947346476966</v>
      </c>
      <c r="T25" s="289">
        <f t="shared" si="1"/>
        <v>932290.02653017011</v>
      </c>
    </row>
    <row r="26" spans="1:21" ht="20.100000000000001" customHeight="1" x14ac:dyDescent="0.25">
      <c r="A26" s="275"/>
      <c r="B26" s="276" t="s">
        <v>187</v>
      </c>
      <c r="C26" s="277">
        <f t="shared" ref="C26:S26" si="3">SUM(C5:C25)</f>
        <v>9170322.3126356564</v>
      </c>
      <c r="D26" s="277">
        <f t="shared" si="3"/>
        <v>191996544.10441598</v>
      </c>
      <c r="E26" s="277">
        <f t="shared" si="3"/>
        <v>25402690.310361464</v>
      </c>
      <c r="F26" s="277">
        <f t="shared" si="3"/>
        <v>7857085.7185714133</v>
      </c>
      <c r="G26" s="277">
        <f t="shared" si="3"/>
        <v>33037074.136340339</v>
      </c>
      <c r="H26" s="277">
        <f t="shared" si="3"/>
        <v>16867763.939615384</v>
      </c>
      <c r="I26" s="277">
        <f t="shared" si="3"/>
        <v>3484356.4145472636</v>
      </c>
      <c r="J26" s="277">
        <f t="shared" si="3"/>
        <v>11394545.709171886</v>
      </c>
      <c r="K26" s="277">
        <f t="shared" si="3"/>
        <v>4174741.0801456803</v>
      </c>
      <c r="L26" s="277">
        <f t="shared" si="3"/>
        <v>4072622.3980987514</v>
      </c>
      <c r="M26" s="277">
        <f t="shared" si="3"/>
        <v>6387884.6819776017</v>
      </c>
      <c r="N26" s="277">
        <f t="shared" si="3"/>
        <v>22858106.853746004</v>
      </c>
      <c r="O26" s="277">
        <f t="shared" si="3"/>
        <v>4460494.1002517622</v>
      </c>
      <c r="P26" s="277">
        <f t="shared" si="3"/>
        <v>6928070.6393930549</v>
      </c>
      <c r="Q26" s="277">
        <f t="shared" si="3"/>
        <v>6985982.7363283159</v>
      </c>
      <c r="R26" s="278">
        <f t="shared" si="3"/>
        <v>2253664.8121023979</v>
      </c>
      <c r="S26" s="278">
        <f t="shared" si="3"/>
        <v>2441994.9736125376</v>
      </c>
      <c r="T26" s="277">
        <f t="shared" si="1"/>
        <v>359773944.92131549</v>
      </c>
    </row>
    <row r="27" spans="1:21" s="44" customFormat="1" ht="22.5" customHeight="1" x14ac:dyDescent="0.25">
      <c r="A27" s="219"/>
      <c r="B27" s="344" t="s">
        <v>296</v>
      </c>
      <c r="C27" s="345"/>
      <c r="D27" s="345"/>
      <c r="E27" s="345"/>
      <c r="F27" s="345"/>
      <c r="G27" s="345"/>
      <c r="H27" s="345"/>
      <c r="I27" s="345"/>
      <c r="J27" s="345"/>
      <c r="K27" s="345"/>
      <c r="L27" s="345"/>
      <c r="M27" s="345"/>
      <c r="N27" s="345"/>
      <c r="O27" s="345"/>
      <c r="P27" s="345"/>
      <c r="Q27" s="345"/>
      <c r="R27" s="345"/>
      <c r="S27" s="345"/>
      <c r="T27" s="345"/>
      <c r="U27" s="30"/>
    </row>
    <row r="28" spans="1:21" ht="17.100000000000001" hidden="1" customHeight="1" x14ac:dyDescent="0.25">
      <c r="A28" s="220" t="s">
        <v>297</v>
      </c>
      <c r="B28" s="221"/>
      <c r="C28" s="222">
        <v>252</v>
      </c>
      <c r="D28" s="222">
        <v>254</v>
      </c>
      <c r="E28" s="222">
        <v>256</v>
      </c>
      <c r="F28" s="223">
        <v>258</v>
      </c>
      <c r="G28" s="222">
        <v>260</v>
      </c>
      <c r="H28" s="222">
        <v>263</v>
      </c>
      <c r="I28" s="222">
        <v>267</v>
      </c>
      <c r="J28" s="222">
        <v>268</v>
      </c>
      <c r="K28" s="222">
        <v>270</v>
      </c>
      <c r="L28" s="222">
        <v>272</v>
      </c>
      <c r="M28" s="222">
        <v>302</v>
      </c>
      <c r="N28" s="222">
        <v>304</v>
      </c>
      <c r="O28" s="222">
        <v>306</v>
      </c>
      <c r="P28" s="222">
        <v>308</v>
      </c>
      <c r="Q28" s="222">
        <v>310</v>
      </c>
      <c r="R28" s="222">
        <v>282</v>
      </c>
      <c r="S28" s="224">
        <v>266</v>
      </c>
      <c r="T28" s="153"/>
    </row>
    <row r="29" spans="1:21" ht="20.100000000000001" customHeight="1" x14ac:dyDescent="0.25">
      <c r="A29" s="225" t="s">
        <v>11</v>
      </c>
      <c r="B29" s="226" t="s">
        <v>12</v>
      </c>
      <c r="C29" s="227">
        <f>+UGpcntSCH*(VLOOKUP($A29,FY15Rev!$A$4:$I$24,9,FALSE))*VLOOKUP($A29,FY15SCH!$A$3:$S$23,MATCH(C$28,FY15SCH!$A$2:$S$2,0),FALSE)</f>
        <v>3284380.2051315866</v>
      </c>
      <c r="D29" s="227">
        <f>+UGpcntSCH*(VLOOKUP($A29,FY15Rev!$A$4:$I$24,9,FALSE))*VLOOKUP($A29,FY15SCH!$A$3:$S$23,MATCH(D$28,FY15SCH!$A$2:$S$2,0),FALSE)</f>
        <v>107723367.02934508</v>
      </c>
      <c r="E29" s="227">
        <f>+UGpcntSCH*(VLOOKUP($A29,FY15Rev!$A$4:$I$24,9,FALSE))*VLOOKUP($A29,FY15SCH!$A$3:$S$23,MATCH(E$28,FY15SCH!$A$2:$S$2,0),FALSE)</f>
        <v>10684001.225648388</v>
      </c>
      <c r="F29" s="227">
        <f>+UGpcntSCH*(VLOOKUP($A29,FY15Rev!$A$4:$I$24,9,FALSE))*VLOOKUP($A29,FY15SCH!$A$3:$S$23,MATCH(F$28,FY15SCH!$A$2:$S$2,0),FALSE)</f>
        <v>2240527.6139584384</v>
      </c>
      <c r="G29" s="227">
        <f>+UGpcntSCH*(VLOOKUP($A29,FY15Rev!$A$4:$I$24,9,FALSE))*VLOOKUP($A29,FY15SCH!$A$3:$S$23,MATCH(G$28,FY15SCH!$A$2:$S$2,0),FALSE)</f>
        <v>14542116.586590217</v>
      </c>
      <c r="H29" s="227">
        <f>+UGpcntSCH*(VLOOKUP($A29,FY15Rev!$A$4:$I$24,9,FALSE))*VLOOKUP($A29,FY15SCH!$A$3:$S$23,MATCH(H$28,FY15SCH!$A$2:$S$2,0),FALSE)</f>
        <v>9606568.8176636044</v>
      </c>
      <c r="I29" s="227">
        <f>+UGpcntSCH*(VLOOKUP($A29,FY15Rev!$A$4:$I$24,9,FALSE))*VLOOKUP($A29,FY15SCH!$A$3:$S$23,MATCH(I$28,FY15SCH!$A$2:$S$2,0),FALSE)</f>
        <v>1916516.6468453442</v>
      </c>
      <c r="J29" s="227">
        <f>+UGpcntSCH*(VLOOKUP($A29,FY15Rev!$A$4:$I$24,9,FALSE))*VLOOKUP($A29,FY15SCH!$A$3:$S$23,MATCH(J$28,FY15SCH!$A$2:$S$2,0),FALSE)</f>
        <v>21107.313424457054</v>
      </c>
      <c r="K29" s="227">
        <f>+UGpcntSCH*(VLOOKUP($A29,FY15Rev!$A$4:$I$24,9,FALSE))*VLOOKUP($A29,FY15SCH!$A$3:$S$23,MATCH(K$28,FY15SCH!$A$2:$S$2,0),FALSE)</f>
        <v>15076.652446040753</v>
      </c>
      <c r="L29" s="227">
        <f>+UGpcntSCH*(VLOOKUP($A29,FY15Rev!$A$4:$I$24,9,FALSE))*VLOOKUP($A29,FY15SCH!$A$3:$S$23,MATCH(L$28,FY15SCH!$A$2:$S$2,0),FALSE)</f>
        <v>524530.44464543601</v>
      </c>
      <c r="M29" s="227">
        <f>+UGpcntSCH*(VLOOKUP($A29,FY15Rev!$A$4:$I$24,9,FALSE))*VLOOKUP($A29,FY15SCH!$A$3:$S$23,MATCH(M$28,FY15SCH!$A$2:$S$2,0),FALSE)</f>
        <v>12472.503387179169</v>
      </c>
      <c r="N29" s="227">
        <f>+UGpcntSCH*(VLOOKUP($A29,FY15Rev!$A$4:$I$24,9,FALSE))*VLOOKUP($A29,FY15SCH!$A$3:$S$23,MATCH(N$28,FY15SCH!$A$2:$S$2,0),FALSE)</f>
        <v>4290883.8163815895</v>
      </c>
      <c r="O29" s="227">
        <f>+UGpcntSCH*(VLOOKUP($A29,FY15Rev!$A$4:$I$24,9,FALSE))*VLOOKUP($A29,FY15SCH!$A$3:$S$23,MATCH(O$28,FY15SCH!$A$2:$S$2,0),FALSE)</f>
        <v>1310161.0975609415</v>
      </c>
      <c r="P29" s="227">
        <f>+UGpcntSCH*(VLOOKUP($A29,FY15Rev!$A$4:$I$24,9,FALSE))*VLOOKUP($A29,FY15SCH!$A$3:$S$23,MATCH(P$28,FY15SCH!$A$2:$S$2,0),FALSE)</f>
        <v>57702.460725301426</v>
      </c>
      <c r="Q29" s="227">
        <f>+UGpcntSCH*(VLOOKUP($A29,FY15Rev!$A$4:$I$24,9,FALSE))*VLOOKUP($A29,FY15SCH!$A$3:$S$23,MATCH(Q$28,FY15SCH!$A$2:$S$2,0),FALSE)</f>
        <v>2059607.7846059492</v>
      </c>
      <c r="R29" s="227">
        <f>+UGpcntSCH*(VLOOKUP($A29,FY15Rev!$A$4:$I$24,9,FALSE))*VLOOKUP($A29,FY15SCH!$A$3:$S$23,MATCH(R$28,FY15SCH!$A$2:$S$2,0),FALSE)</f>
        <v>2116076.7010402107</v>
      </c>
      <c r="S29" s="227">
        <f>+UGpcntSCH*(VLOOKUP($A29,FY15Rev!$A$4:$I$24,9,FALSE))*VLOOKUP($A29,FY15SCH!$A$3:$S$23,MATCH(S$28,FY15SCH!$A$2:$S$2,0),FALSE)</f>
        <v>289197.60601041809</v>
      </c>
      <c r="T29" s="228">
        <f t="shared" ref="T29:T49" si="4">SUM(C29:Q29)+R29+S29</f>
        <v>160694294.50541019</v>
      </c>
    </row>
    <row r="30" spans="1:21" s="44" customFormat="1" ht="20.100000000000001" customHeight="1" x14ac:dyDescent="0.25">
      <c r="A30" s="229" t="s">
        <v>19</v>
      </c>
      <c r="B30" s="230" t="s">
        <v>20</v>
      </c>
      <c r="C30" s="217">
        <f>+GPpcntSCH*(VLOOKUP($A30,FY15Rev!$A$4:$I$24,9,FALSE))*VLOOKUP($A30,FY15SCH!$A$3:$S$23,MATCH(C$28,FY15SCH!$A$2:$S$2,0),FALSE)</f>
        <v>23156.423745554734</v>
      </c>
      <c r="D30" s="217">
        <f>+GPpcntSCH*(VLOOKUP($A30,FY15Rev!$A$4:$I$24,9,FALSE))*VLOOKUP($A30,FY15SCH!$A$3:$S$23,MATCH(D$28,FY15SCH!$A$2:$S$2,0),FALSE)</f>
        <v>2029923.4728025531</v>
      </c>
      <c r="E30" s="217">
        <f>+GPpcntSCH*(VLOOKUP($A30,FY15Rev!$A$4:$I$24,9,FALSE))*VLOOKUP($A30,FY15SCH!$A$3:$S$23,MATCH(E$28,FY15SCH!$A$2:$S$2,0),FALSE)</f>
        <v>60489.622187923196</v>
      </c>
      <c r="F30" s="217">
        <f>+GPpcntSCH*(VLOOKUP($A30,FY15Rev!$A$4:$I$24,9,FALSE))*VLOOKUP($A30,FY15SCH!$A$3:$S$23,MATCH(F$28,FY15SCH!$A$2:$S$2,0),FALSE)</f>
        <v>9471.6846130555896</v>
      </c>
      <c r="G30" s="217">
        <f>+GPpcntSCH*(VLOOKUP($A30,FY15Rev!$A$4:$I$24,9,FALSE))*VLOOKUP($A30,FY15SCH!$A$3:$S$23,MATCH(G$28,FY15SCH!$A$2:$S$2,0),FALSE)</f>
        <v>122424.59884602047</v>
      </c>
      <c r="H30" s="217">
        <f>+GPpcntSCH*(VLOOKUP($A30,FY15Rev!$A$4:$I$24,9,FALSE))*VLOOKUP($A30,FY15SCH!$A$3:$S$23,MATCH(H$28,FY15SCH!$A$2:$S$2,0),FALSE)</f>
        <v>12639.163558330672</v>
      </c>
      <c r="I30" s="217">
        <f>+GPpcntSCH*(VLOOKUP($A30,FY15Rev!$A$4:$I$24,9,FALSE))*VLOOKUP($A30,FY15SCH!$A$3:$S$23,MATCH(I$28,FY15SCH!$A$2:$S$2,0),FALSE)</f>
        <v>37886.738452222358</v>
      </c>
      <c r="J30" s="217">
        <f>+GPpcntSCH*(VLOOKUP($A30,FY15Rev!$A$4:$I$24,9,FALSE))*VLOOKUP($A30,FY15SCH!$A$3:$S$23,MATCH(J$28,FY15SCH!$A$2:$S$2,0),FALSE)</f>
        <v>5535.4000985389812</v>
      </c>
      <c r="K30" s="217">
        <f>+GPpcntSCH*(VLOOKUP($A30,FY15Rev!$A$4:$I$24,9,FALSE))*VLOOKUP($A30,FY15SCH!$A$3:$S$23,MATCH(K$28,FY15SCH!$A$2:$S$2,0),FALSE)</f>
        <v>13131.19912264525</v>
      </c>
      <c r="L30" s="217">
        <f>+GPpcntSCH*(VLOOKUP($A30,FY15Rev!$A$4:$I$24,9,FALSE))*VLOOKUP($A30,FY15SCH!$A$3:$S$23,MATCH(L$28,FY15SCH!$A$2:$S$2,0),FALSE)</f>
        <v>1107.0800197077963</v>
      </c>
      <c r="M30" s="217">
        <f>+GPpcntSCH*(VLOOKUP($A30,FY15Rev!$A$4:$I$24,9,FALSE))*VLOOKUP($A30,FY15SCH!$A$3:$S$23,MATCH(M$28,FY15SCH!$A$2:$S$2,0),FALSE)</f>
        <v>30.752222769661007</v>
      </c>
      <c r="N30" s="217">
        <f>+GPpcntSCH*(VLOOKUP($A30,FY15Rev!$A$4:$I$24,9,FALSE))*VLOOKUP($A30,FY15SCH!$A$3:$S$23,MATCH(N$28,FY15SCH!$A$2:$S$2,0),FALSE)</f>
        <v>370056.87269871571</v>
      </c>
      <c r="O30" s="217">
        <f>+GPpcntSCH*(VLOOKUP($A30,FY15Rev!$A$4:$I$24,9,FALSE))*VLOOKUP($A30,FY15SCH!$A$3:$S$23,MATCH(O$28,FY15SCH!$A$2:$S$2,0),FALSE)</f>
        <v>2060.3989255672873</v>
      </c>
      <c r="P30" s="217">
        <f>+GPpcntSCH*(VLOOKUP($A30,FY15Rev!$A$4:$I$24,9,FALSE))*VLOOKUP($A30,FY15SCH!$A$3:$S$23,MATCH(P$28,FY15SCH!$A$2:$S$2,0),FALSE)</f>
        <v>47696.697515744221</v>
      </c>
      <c r="Q30" s="217">
        <f>+GPpcntSCH*(VLOOKUP($A30,FY15Rev!$A$4:$I$24,9,FALSE))*VLOOKUP($A30,FY15SCH!$A$3:$S$23,MATCH(Q$28,FY15SCH!$A$2:$S$2,0),FALSE)</f>
        <v>29460.629413335242</v>
      </c>
      <c r="R30" s="217">
        <f>+GPpcntSCH*(VLOOKUP($A30,FY15Rev!$A$4:$I$24,9,FALSE))*VLOOKUP($A30,FY15SCH!$A$3:$S$23,MATCH(R$28,FY15SCH!$A$2:$S$2,0),FALSE)</f>
        <v>0</v>
      </c>
      <c r="S30" s="217">
        <f>+GPpcntSCH*(VLOOKUP($A30,FY15Rev!$A$4:$I$24,9,FALSE))*VLOOKUP($A30,FY15SCH!$A$3:$S$23,MATCH(S$28,FY15SCH!$A$2:$S$2,0),FALSE)</f>
        <v>190879.04673128584</v>
      </c>
      <c r="T30" s="231">
        <f t="shared" si="4"/>
        <v>2955949.7809539707</v>
      </c>
    </row>
    <row r="31" spans="1:21" ht="20.100000000000001" customHeight="1" x14ac:dyDescent="0.25">
      <c r="A31" s="229" t="s">
        <v>22</v>
      </c>
      <c r="B31" s="232" t="s">
        <v>23</v>
      </c>
      <c r="C31" s="233">
        <f>+GPpcntSCH*(VLOOKUP($A31,FY15Rev!$A$4:$I$24,9,FALSE))*VLOOKUP($A31,FY15SCH!$A$3:$S$23,MATCH(C$28,FY15SCH!$A$2:$S$2,0),FALSE)</f>
        <v>152.52735611921878</v>
      </c>
      <c r="D31" s="233">
        <f>+GPpcntSCH*(VLOOKUP($A31,FY15Rev!$A$4:$I$24,9,FALSE))*VLOOKUP($A31,FY15SCH!$A$3:$S$23,MATCH(D$28,FY15SCH!$A$2:$S$2,0),FALSE)</f>
        <v>11388.70925690167</v>
      </c>
      <c r="E31" s="233">
        <f>+GPpcntSCH*(VLOOKUP($A31,FY15Rev!$A$4:$I$24,9,FALSE))*VLOOKUP($A31,FY15SCH!$A$3:$S$23,MATCH(E$28,FY15SCH!$A$2:$S$2,0),FALSE)</f>
        <v>0</v>
      </c>
      <c r="F31" s="233">
        <f>+GPpcntSCH*(VLOOKUP($A31,FY15Rev!$A$4:$I$24,9,FALSE))*VLOOKUP($A31,FY15SCH!$A$3:$S$23,MATCH(F$28,FY15SCH!$A$2:$S$2,0),FALSE)</f>
        <v>1169.3763969140107</v>
      </c>
      <c r="G31" s="233">
        <f>+GPpcntSCH*(VLOOKUP($A31,FY15Rev!$A$4:$I$24,9,FALSE))*VLOOKUP($A31,FY15SCH!$A$3:$S$23,MATCH(G$28,FY15SCH!$A$2:$S$2,0),FALSE)</f>
        <v>0</v>
      </c>
      <c r="H31" s="233">
        <f>+GPpcntSCH*(VLOOKUP($A31,FY15Rev!$A$4:$I$24,9,FALSE))*VLOOKUP($A31,FY15SCH!$A$3:$S$23,MATCH(H$28,FY15SCH!$A$2:$S$2,0),FALSE)</f>
        <v>0</v>
      </c>
      <c r="I31" s="233">
        <f>+GPpcntSCH*(VLOOKUP($A31,FY15Rev!$A$4:$I$24,9,FALSE))*VLOOKUP($A31,FY15SCH!$A$3:$S$23,MATCH(I$28,FY15SCH!$A$2:$S$2,0),FALSE)</f>
        <v>610.10942447687512</v>
      </c>
      <c r="J31" s="233">
        <f>+GPpcntSCH*(VLOOKUP($A31,FY15Rev!$A$4:$I$24,9,FALSE))*VLOOKUP($A31,FY15SCH!$A$3:$S$23,MATCH(J$28,FY15SCH!$A$2:$S$2,0),FALSE)</f>
        <v>152.52735611921878</v>
      </c>
      <c r="K31" s="233">
        <f>+GPpcntSCH*(VLOOKUP($A31,FY15Rev!$A$4:$I$24,9,FALSE))*VLOOKUP($A31,FY15SCH!$A$3:$S$23,MATCH(K$28,FY15SCH!$A$2:$S$2,0),FALSE)</f>
        <v>203.36980815895836</v>
      </c>
      <c r="L31" s="233">
        <f>+GPpcntSCH*(VLOOKUP($A31,FY15Rev!$A$4:$I$24,9,FALSE))*VLOOKUP($A31,FY15SCH!$A$3:$S$23,MATCH(L$28,FY15SCH!$A$2:$S$2,0),FALSE)</f>
        <v>39606.270138957145</v>
      </c>
      <c r="M31" s="233">
        <f>+GPpcntSCH*(VLOOKUP($A31,FY15Rev!$A$4:$I$24,9,FALSE))*VLOOKUP($A31,FY15SCH!$A$3:$S$23,MATCH(M$28,FY15SCH!$A$2:$S$2,0),FALSE)</f>
        <v>0</v>
      </c>
      <c r="N31" s="233">
        <f>+GPpcntSCH*(VLOOKUP($A31,FY15Rev!$A$4:$I$24,9,FALSE))*VLOOKUP($A31,FY15SCH!$A$3:$S$23,MATCH(N$28,FY15SCH!$A$2:$S$2,0),FALSE)</f>
        <v>196226.44364737495</v>
      </c>
      <c r="O31" s="233">
        <f>+GPpcntSCH*(VLOOKUP($A31,FY15Rev!$A$4:$I$24,9,FALSE))*VLOOKUP($A31,FY15SCH!$A$3:$S$23,MATCH(O$28,FY15SCH!$A$2:$S$2,0),FALSE)</f>
        <v>0</v>
      </c>
      <c r="P31" s="233">
        <f>+GPpcntSCH*(VLOOKUP($A31,FY15Rev!$A$4:$I$24,9,FALSE))*VLOOKUP($A31,FY15SCH!$A$3:$S$23,MATCH(P$28,FY15SCH!$A$2:$S$2,0),FALSE)</f>
        <v>0</v>
      </c>
      <c r="Q31" s="233">
        <f>+GPpcntSCH*(VLOOKUP($A31,FY15Rev!$A$4:$I$24,9,FALSE))*VLOOKUP($A31,FY15SCH!$A$3:$S$23,MATCH(Q$28,FY15SCH!$A$2:$S$2,0),FALSE)</f>
        <v>3864.0263550202089</v>
      </c>
      <c r="R31" s="233">
        <f>+GPpcntSCH*(VLOOKUP($A31,FY15Rev!$A$4:$I$24,9,FALSE))*VLOOKUP($A31,FY15SCH!$A$3:$S$23,MATCH(R$28,FY15SCH!$A$2:$S$2,0),FALSE)</f>
        <v>0</v>
      </c>
      <c r="S31" s="233">
        <f>+GPpcntSCH*(VLOOKUP($A31,FY15Rev!$A$4:$I$24,9,FALSE))*VLOOKUP($A31,FY15SCH!$A$3:$S$23,MATCH(S$28,FY15SCH!$A$2:$S$2,0),FALSE)</f>
        <v>101.68490407947918</v>
      </c>
      <c r="T31" s="234">
        <f t="shared" si="4"/>
        <v>253475.04464412175</v>
      </c>
    </row>
    <row r="32" spans="1:21" s="44" customFormat="1" ht="20.100000000000001" customHeight="1" x14ac:dyDescent="0.25">
      <c r="A32" s="229" t="s">
        <v>24</v>
      </c>
      <c r="B32" s="230" t="s">
        <v>25</v>
      </c>
      <c r="C32" s="217">
        <f>+GPpcntSCH*(VLOOKUP($A32,FY15Rev!$A$4:$I$24,9,FALSE))*VLOOKUP($A32,FY15SCH!$A$3:$S$23,MATCH(C$28,FY15SCH!$A$2:$S$2,0),FALSE)</f>
        <v>7494.5167454226103</v>
      </c>
      <c r="D32" s="217">
        <f>+GPpcntSCH*(VLOOKUP($A32,FY15Rev!$A$4:$I$24,9,FALSE))*VLOOKUP($A32,FY15SCH!$A$3:$S$23,MATCH(D$28,FY15SCH!$A$2:$S$2,0),FALSE)</f>
        <v>89886.767294783829</v>
      </c>
      <c r="E32" s="217">
        <f>+GPpcntSCH*(VLOOKUP($A32,FY15Rev!$A$4:$I$24,9,FALSE))*VLOOKUP($A32,FY15SCH!$A$3:$S$23,MATCH(E$28,FY15SCH!$A$2:$S$2,0),FALSE)</f>
        <v>8348.3224505973376</v>
      </c>
      <c r="F32" s="217">
        <f>+GPpcntSCH*(VLOOKUP($A32,FY15Rev!$A$4:$I$24,9,FALSE))*VLOOKUP($A32,FY15SCH!$A$3:$S$23,MATCH(F$28,FY15SCH!$A$2:$S$2,0),FALSE)</f>
        <v>7968.8532482974579</v>
      </c>
      <c r="G32" s="217">
        <f>+GPpcntSCH*(VLOOKUP($A32,FY15Rev!$A$4:$I$24,9,FALSE))*VLOOKUP($A32,FY15SCH!$A$3:$S$23,MATCH(G$28,FY15SCH!$A$2:$S$2,0),FALSE)</f>
        <v>1354610.1849099931</v>
      </c>
      <c r="H32" s="217">
        <f>+GPpcntSCH*(VLOOKUP($A32,FY15Rev!$A$4:$I$24,9,FALSE))*VLOOKUP($A32,FY15SCH!$A$3:$S$23,MATCH(H$28,FY15SCH!$A$2:$S$2,0),FALSE)</f>
        <v>13139.121129633309</v>
      </c>
      <c r="I32" s="217">
        <f>+GPpcntSCH*(VLOOKUP($A32,FY15Rev!$A$4:$I$24,9,FALSE))*VLOOKUP($A32,FY15SCH!$A$3:$S$23,MATCH(I$28,FY15SCH!$A$2:$S$2,0),FALSE)</f>
        <v>2134.5142629368193</v>
      </c>
      <c r="J32" s="217">
        <f>+GPpcntSCH*(VLOOKUP($A32,FY15Rev!$A$4:$I$24,9,FALSE))*VLOOKUP($A32,FY15SCH!$A$3:$S$23,MATCH(J$28,FY15SCH!$A$2:$S$2,0),FALSE)</f>
        <v>7257.3484939851851</v>
      </c>
      <c r="K32" s="217">
        <f>+GPpcntSCH*(VLOOKUP($A32,FY15Rev!$A$4:$I$24,9,FALSE))*VLOOKUP($A32,FY15SCH!$A$3:$S$23,MATCH(K$28,FY15SCH!$A$2:$S$2,0),FALSE)</f>
        <v>948.6730057496975</v>
      </c>
      <c r="L32" s="217">
        <f>+GPpcntSCH*(VLOOKUP($A32,FY15Rev!$A$4:$I$24,9,FALSE))*VLOOKUP($A32,FY15SCH!$A$3:$S$23,MATCH(L$28,FY15SCH!$A$2:$S$2,0),FALSE)</f>
        <v>1280.7085577620915</v>
      </c>
      <c r="M32" s="217">
        <f>+GPpcntSCH*(VLOOKUP($A32,FY15Rev!$A$4:$I$24,9,FALSE))*VLOOKUP($A32,FY15SCH!$A$3:$S$23,MATCH(M$28,FY15SCH!$A$2:$S$2,0),FALSE)</f>
        <v>0</v>
      </c>
      <c r="N32" s="217">
        <f>+GPpcntSCH*(VLOOKUP($A32,FY15Rev!$A$4:$I$24,9,FALSE))*VLOOKUP($A32,FY15SCH!$A$3:$S$23,MATCH(N$28,FY15SCH!$A$2:$S$2,0),FALSE)</f>
        <v>25187.268302654466</v>
      </c>
      <c r="O32" s="217">
        <f>+GPpcntSCH*(VLOOKUP($A32,FY15Rev!$A$4:$I$24,9,FALSE))*VLOOKUP($A32,FY15SCH!$A$3:$S$23,MATCH(O$28,FY15SCH!$A$2:$S$2,0),FALSE)</f>
        <v>58533.124454756333</v>
      </c>
      <c r="P32" s="217">
        <f>+GPpcntSCH*(VLOOKUP($A32,FY15Rev!$A$4:$I$24,9,FALSE))*VLOOKUP($A32,FY15SCH!$A$3:$S$23,MATCH(P$28,FY15SCH!$A$2:$S$2,0),FALSE)</f>
        <v>569.20380344981845</v>
      </c>
      <c r="Q32" s="217">
        <f>+GPpcntSCH*(VLOOKUP($A32,FY15Rev!$A$4:$I$24,9,FALSE))*VLOOKUP($A32,FY15SCH!$A$3:$S$23,MATCH(Q$28,FY15SCH!$A$2:$S$2,0),FALSE)</f>
        <v>27796.119068466138</v>
      </c>
      <c r="R32" s="217">
        <f>+GPpcntSCH*(VLOOKUP($A32,FY15Rev!$A$4:$I$24,9,FALSE))*VLOOKUP($A32,FY15SCH!$A$3:$S$23,MATCH(R$28,FY15SCH!$A$2:$S$2,0),FALSE)</f>
        <v>0</v>
      </c>
      <c r="S32" s="217">
        <f>+GPpcntSCH*(VLOOKUP($A32,FY15Rev!$A$4:$I$24,9,FALSE))*VLOOKUP($A32,FY15SCH!$A$3:$S$23,MATCH(S$28,FY15SCH!$A$2:$S$2,0),FALSE)</f>
        <v>1541.5936343432584</v>
      </c>
      <c r="T32" s="231">
        <f t="shared" si="4"/>
        <v>1606696.3193628313</v>
      </c>
    </row>
    <row r="33" spans="1:20" ht="20.100000000000001" customHeight="1" x14ac:dyDescent="0.25">
      <c r="A33" s="229" t="s">
        <v>28</v>
      </c>
      <c r="B33" s="232" t="s">
        <v>29</v>
      </c>
      <c r="C33" s="233">
        <f>+GPpcntSCH*(VLOOKUP($A33,FY15Rev!$A$4:$I$24,9,FALSE))*VLOOKUP($A33,FY15SCH!$A$3:$S$23,MATCH(C$28,FY15SCH!$A$2:$S$2,0),FALSE)</f>
        <v>525.7374656456609</v>
      </c>
      <c r="D33" s="233">
        <f>+GPpcntSCH*(VLOOKUP($A33,FY15Rev!$A$4:$I$24,9,FALSE))*VLOOKUP($A33,FY15SCH!$A$3:$S$23,MATCH(D$28,FY15SCH!$A$2:$S$2,0),FALSE)</f>
        <v>35399.65602014117</v>
      </c>
      <c r="E33" s="233">
        <f>+GPpcntSCH*(VLOOKUP($A33,FY15Rev!$A$4:$I$24,9,FALSE))*VLOOKUP($A33,FY15SCH!$A$3:$S$23,MATCH(E$28,FY15SCH!$A$2:$S$2,0),FALSE)</f>
        <v>350.49164376377394</v>
      </c>
      <c r="F33" s="233">
        <f>+GPpcntSCH*(VLOOKUP($A33,FY15Rev!$A$4:$I$24,9,FALSE))*VLOOKUP($A33,FY15SCH!$A$3:$S$23,MATCH(F$28,FY15SCH!$A$2:$S$2,0),FALSE)</f>
        <v>1489.5894859960392</v>
      </c>
      <c r="G33" s="233">
        <f>+GPpcntSCH*(VLOOKUP($A33,FY15Rev!$A$4:$I$24,9,FALSE))*VLOOKUP($A33,FY15SCH!$A$3:$S$23,MATCH(G$28,FY15SCH!$A$2:$S$2,0),FALSE)</f>
        <v>4293.5226361062305</v>
      </c>
      <c r="H33" s="233">
        <f>+GPpcntSCH*(VLOOKUP($A33,FY15Rev!$A$4:$I$24,9,FALSE))*VLOOKUP($A33,FY15SCH!$A$3:$S$23,MATCH(H$28,FY15SCH!$A$2:$S$2,0),FALSE)</f>
        <v>686218.82703399891</v>
      </c>
      <c r="I33" s="233">
        <f>+GPpcntSCH*(VLOOKUP($A33,FY15Rev!$A$4:$I$24,9,FALSE))*VLOOKUP($A33,FY15SCH!$A$3:$S$23,MATCH(I$28,FY15SCH!$A$2:$S$2,0),FALSE)</f>
        <v>43.811455470471742</v>
      </c>
      <c r="J33" s="233">
        <f>+GPpcntSCH*(VLOOKUP($A33,FY15Rev!$A$4:$I$24,9,FALSE))*VLOOKUP($A33,FY15SCH!$A$3:$S$23,MATCH(J$28,FY15SCH!$A$2:$S$2,0),FALSE)</f>
        <v>1445.7780305255674</v>
      </c>
      <c r="K33" s="233">
        <f>+GPpcntSCH*(VLOOKUP($A33,FY15Rev!$A$4:$I$24,9,FALSE))*VLOOKUP($A33,FY15SCH!$A$3:$S$23,MATCH(K$28,FY15SCH!$A$2:$S$2,0),FALSE)</f>
        <v>5388.8090228680239</v>
      </c>
      <c r="L33" s="233">
        <f>+GPpcntSCH*(VLOOKUP($A33,FY15Rev!$A$4:$I$24,9,FALSE))*VLOOKUP($A33,FY15SCH!$A$3:$S$23,MATCH(L$28,FY15SCH!$A$2:$S$2,0),FALSE)</f>
        <v>0</v>
      </c>
      <c r="M33" s="233">
        <f>+GPpcntSCH*(VLOOKUP($A33,FY15Rev!$A$4:$I$24,9,FALSE))*VLOOKUP($A33,FY15SCH!$A$3:$S$23,MATCH(M$28,FY15SCH!$A$2:$S$2,0),FALSE)</f>
        <v>0</v>
      </c>
      <c r="N33" s="233">
        <f>+GPpcntSCH*(VLOOKUP($A33,FY15Rev!$A$4:$I$24,9,FALSE))*VLOOKUP($A33,FY15SCH!$A$3:$S$23,MATCH(N$28,FY15SCH!$A$2:$S$2,0),FALSE)</f>
        <v>1664.8353078779262</v>
      </c>
      <c r="O33" s="233">
        <f>+GPpcntSCH*(VLOOKUP($A33,FY15Rev!$A$4:$I$24,9,FALSE))*VLOOKUP($A33,FY15SCH!$A$3:$S$23,MATCH(O$28,FY15SCH!$A$2:$S$2,0),FALSE)</f>
        <v>0</v>
      </c>
      <c r="P33" s="233">
        <f>+GPpcntSCH*(VLOOKUP($A33,FY15Rev!$A$4:$I$24,9,FALSE))*VLOOKUP($A33,FY15SCH!$A$3:$S$23,MATCH(P$28,FY15SCH!$A$2:$S$2,0),FALSE)</f>
        <v>0</v>
      </c>
      <c r="Q33" s="233">
        <f>+GPpcntSCH*(VLOOKUP($A33,FY15Rev!$A$4:$I$24,9,FALSE))*VLOOKUP($A33,FY15SCH!$A$3:$S$23,MATCH(Q$28,FY15SCH!$A$2:$S$2,0),FALSE)</f>
        <v>920.04056487990647</v>
      </c>
      <c r="R33" s="233">
        <f>+GPpcntSCH*(VLOOKUP($A33,FY15Rev!$A$4:$I$24,9,FALSE))*VLOOKUP($A33,FY15SCH!$A$3:$S$23,MATCH(R$28,FY15SCH!$A$2:$S$2,0),FALSE)</f>
        <v>0</v>
      </c>
      <c r="S33" s="233">
        <f>+GPpcntSCH*(VLOOKUP($A33,FY15Rev!$A$4:$I$24,9,FALSE))*VLOOKUP($A33,FY15SCH!$A$3:$S$23,MATCH(S$28,FY15SCH!$A$2:$S$2,0),FALSE)</f>
        <v>1445.7780305255674</v>
      </c>
      <c r="T33" s="234">
        <f t="shared" si="4"/>
        <v>739186.87669779931</v>
      </c>
    </row>
    <row r="34" spans="1:20" s="44" customFormat="1" ht="20.100000000000001" customHeight="1" x14ac:dyDescent="0.25">
      <c r="A34" s="229" t="s">
        <v>32</v>
      </c>
      <c r="B34" s="230" t="s">
        <v>33</v>
      </c>
      <c r="C34" s="217">
        <f>+GPpcntSCH*(VLOOKUP($A34,FY15Rev!$A$4:$I$24,9,FALSE))*VLOOKUP($A34,FY15SCH!$A$3:$S$23,MATCH(C$28,FY15SCH!$A$2:$S$2,0),FALSE)</f>
        <v>268.79210863998043</v>
      </c>
      <c r="D34" s="217">
        <f>+GPpcntSCH*(VLOOKUP($A34,FY15Rev!$A$4:$I$24,9,FALSE))*VLOOKUP($A34,FY15SCH!$A$3:$S$23,MATCH(D$28,FY15SCH!$A$2:$S$2,0),FALSE)</f>
        <v>33061.429362717594</v>
      </c>
      <c r="E34" s="217">
        <f>+GPpcntSCH*(VLOOKUP($A34,FY15Rev!$A$4:$I$24,9,FALSE))*VLOOKUP($A34,FY15SCH!$A$3:$S$23,MATCH(E$28,FY15SCH!$A$2:$S$2,0),FALSE)</f>
        <v>179.19473909332029</v>
      </c>
      <c r="F34" s="217">
        <f>+GPpcntSCH*(VLOOKUP($A34,FY15Rev!$A$4:$I$24,9,FALSE))*VLOOKUP($A34,FY15SCH!$A$3:$S$23,MATCH(F$28,FY15SCH!$A$2:$S$2,0),FALSE)</f>
        <v>882444.49266505579</v>
      </c>
      <c r="G34" s="217">
        <f>+GPpcntSCH*(VLOOKUP($A34,FY15Rev!$A$4:$I$24,9,FALSE))*VLOOKUP($A34,FY15SCH!$A$3:$S$23,MATCH(G$28,FY15SCH!$A$2:$S$2,0),FALSE)</f>
        <v>223.99342386665035</v>
      </c>
      <c r="H34" s="217">
        <f>+GPpcntSCH*(VLOOKUP($A34,FY15Rev!$A$4:$I$24,9,FALSE))*VLOOKUP($A34,FY15SCH!$A$3:$S$23,MATCH(H$28,FY15SCH!$A$2:$S$2,0),FALSE)</f>
        <v>8332.5553678393935</v>
      </c>
      <c r="I34" s="217">
        <f>+GPpcntSCH*(VLOOKUP($A34,FY15Rev!$A$4:$I$24,9,FALSE))*VLOOKUP($A34,FY15SCH!$A$3:$S$23,MATCH(I$28,FY15SCH!$A$2:$S$2,0),FALSE)</f>
        <v>582.38290205329099</v>
      </c>
      <c r="J34" s="217">
        <f>+GPpcntSCH*(VLOOKUP($A34,FY15Rev!$A$4:$I$24,9,FALSE))*VLOOKUP($A34,FY15SCH!$A$3:$S$23,MATCH(J$28,FY15SCH!$A$2:$S$2,0),FALSE)</f>
        <v>0</v>
      </c>
      <c r="K34" s="217">
        <f>+GPpcntSCH*(VLOOKUP($A34,FY15Rev!$A$4:$I$24,9,FALSE))*VLOOKUP($A34,FY15SCH!$A$3:$S$23,MATCH(K$28,FY15SCH!$A$2:$S$2,0),FALSE)</f>
        <v>6764.6014007728409</v>
      </c>
      <c r="L34" s="217">
        <f>+GPpcntSCH*(VLOOKUP($A34,FY15Rev!$A$4:$I$24,9,FALSE))*VLOOKUP($A34,FY15SCH!$A$3:$S$23,MATCH(L$28,FY15SCH!$A$2:$S$2,0),FALSE)</f>
        <v>3135.9079341331053</v>
      </c>
      <c r="M34" s="217">
        <f>+GPpcntSCH*(VLOOKUP($A34,FY15Rev!$A$4:$I$24,9,FALSE))*VLOOKUP($A34,FY15SCH!$A$3:$S$23,MATCH(M$28,FY15SCH!$A$2:$S$2,0),FALSE)</f>
        <v>0</v>
      </c>
      <c r="N34" s="217">
        <f>+GPpcntSCH*(VLOOKUP($A34,FY15Rev!$A$4:$I$24,9,FALSE))*VLOOKUP($A34,FY15SCH!$A$3:$S$23,MATCH(N$28,FY15SCH!$A$2:$S$2,0),FALSE)</f>
        <v>1343.9605431999021</v>
      </c>
      <c r="O34" s="217">
        <f>+GPpcntSCH*(VLOOKUP($A34,FY15Rev!$A$4:$I$24,9,FALSE))*VLOOKUP($A34,FY15SCH!$A$3:$S$23,MATCH(O$28,FY15SCH!$A$2:$S$2,0),FALSE)</f>
        <v>268.79210863998043</v>
      </c>
      <c r="P34" s="217">
        <f>+GPpcntSCH*(VLOOKUP($A34,FY15Rev!$A$4:$I$24,9,FALSE))*VLOOKUP($A34,FY15SCH!$A$3:$S$23,MATCH(P$28,FY15SCH!$A$2:$S$2,0),FALSE)</f>
        <v>0</v>
      </c>
      <c r="Q34" s="217">
        <f>+GPpcntSCH*(VLOOKUP($A34,FY15Rev!$A$4:$I$24,9,FALSE))*VLOOKUP($A34,FY15SCH!$A$3:$S$23,MATCH(Q$28,FY15SCH!$A$2:$S$2,0),FALSE)</f>
        <v>985.57106501326155</v>
      </c>
      <c r="R34" s="217">
        <f>+GPpcntSCH*(VLOOKUP($A34,FY15Rev!$A$4:$I$24,9,FALSE))*VLOOKUP($A34,FY15SCH!$A$3:$S$23,MATCH(R$28,FY15SCH!$A$2:$S$2,0),FALSE)</f>
        <v>0</v>
      </c>
      <c r="S34" s="217">
        <f>+GPpcntSCH*(VLOOKUP($A34,FY15Rev!$A$4:$I$24,9,FALSE))*VLOOKUP($A34,FY15SCH!$A$3:$S$23,MATCH(S$28,FY15SCH!$A$2:$S$2,0),FALSE)</f>
        <v>1433.5579127465624</v>
      </c>
      <c r="T34" s="231">
        <f t="shared" si="4"/>
        <v>939025.23153377173</v>
      </c>
    </row>
    <row r="35" spans="1:20" ht="20.100000000000001" customHeight="1" x14ac:dyDescent="0.25">
      <c r="A35" s="229" t="s">
        <v>38</v>
      </c>
      <c r="B35" s="232" t="s">
        <v>220</v>
      </c>
      <c r="C35" s="233">
        <f>+GPpcntSCH*(VLOOKUP($A35,FY15Rev!$A$4:$I$24,9,FALSE))*VLOOKUP($A35,FY15SCH!$A$3:$S$23,MATCH(C$28,FY15SCH!$A$2:$S$2,0),FALSE)</f>
        <v>0</v>
      </c>
      <c r="D35" s="233">
        <f>+GPpcntSCH*(VLOOKUP($A35,FY15Rev!$A$4:$I$24,9,FALSE))*VLOOKUP($A35,FY15SCH!$A$3:$S$23,MATCH(D$28,FY15SCH!$A$2:$S$2,0),FALSE)</f>
        <v>0</v>
      </c>
      <c r="E35" s="233">
        <f>+GPpcntSCH*(VLOOKUP($A35,FY15Rev!$A$4:$I$24,9,FALSE))*VLOOKUP($A35,FY15SCH!$A$3:$S$23,MATCH(E$28,FY15SCH!$A$2:$S$2,0),FALSE)</f>
        <v>0</v>
      </c>
      <c r="F35" s="233">
        <f>+GPpcntSCH*(VLOOKUP($A35,FY15Rev!$A$4:$I$24,9,FALSE))*VLOOKUP($A35,FY15SCH!$A$3:$S$23,MATCH(F$28,FY15SCH!$A$2:$S$2,0),FALSE)</f>
        <v>0</v>
      </c>
      <c r="G35" s="233">
        <f>+GPpcntSCH*(VLOOKUP($A35,FY15Rev!$A$4:$I$24,9,FALSE))*VLOOKUP($A35,FY15SCH!$A$3:$S$23,MATCH(G$28,FY15SCH!$A$2:$S$2,0),FALSE)</f>
        <v>0</v>
      </c>
      <c r="H35" s="233">
        <f>+GPpcntSCH*(VLOOKUP($A35,FY15Rev!$A$4:$I$24,9,FALSE))*VLOOKUP($A35,FY15SCH!$A$3:$S$23,MATCH(H$28,FY15SCH!$A$2:$S$2,0),FALSE)</f>
        <v>0</v>
      </c>
      <c r="I35" s="233">
        <f>+GPpcntSCH*(VLOOKUP($A35,FY15Rev!$A$4:$I$24,9,FALSE))*VLOOKUP($A35,FY15SCH!$A$3:$S$23,MATCH(I$28,FY15SCH!$A$2:$S$2,0),FALSE)</f>
        <v>0</v>
      </c>
      <c r="J35" s="233">
        <f>+GPpcntSCH*(VLOOKUP($A35,FY15Rev!$A$4:$I$24,9,FALSE))*VLOOKUP($A35,FY15SCH!$A$3:$S$23,MATCH(J$28,FY15SCH!$A$2:$S$2,0),FALSE)</f>
        <v>0</v>
      </c>
      <c r="K35" s="233">
        <f>+GPpcntSCH*(VLOOKUP($A35,FY15Rev!$A$4:$I$24,9,FALSE))*VLOOKUP($A35,FY15SCH!$A$3:$S$23,MATCH(K$28,FY15SCH!$A$2:$S$2,0),FALSE)</f>
        <v>0</v>
      </c>
      <c r="L35" s="233">
        <f>+GPpcntSCH*(VLOOKUP($A35,FY15Rev!$A$4:$I$24,9,FALSE))*VLOOKUP($A35,FY15SCH!$A$3:$S$23,MATCH(L$28,FY15SCH!$A$2:$S$2,0),FALSE)</f>
        <v>0</v>
      </c>
      <c r="M35" s="233">
        <f>+GPpcntSCH*(VLOOKUP($A35,FY15Rev!$A$4:$I$24,9,FALSE))*VLOOKUP($A35,FY15SCH!$A$3:$S$23,MATCH(M$28,FY15SCH!$A$2:$S$2,0),FALSE)</f>
        <v>0</v>
      </c>
      <c r="N35" s="233">
        <f>+GPpcntSCH*(VLOOKUP($A35,FY15Rev!$A$4:$I$24,9,FALSE))*VLOOKUP($A35,FY15SCH!$A$3:$S$23,MATCH(N$28,FY15SCH!$A$2:$S$2,0),FALSE)</f>
        <v>0</v>
      </c>
      <c r="O35" s="233">
        <f>+GPpcntSCH*(VLOOKUP($A35,FY15Rev!$A$4:$I$24,9,FALSE))*VLOOKUP($A35,FY15SCH!$A$3:$S$23,MATCH(O$28,FY15SCH!$A$2:$S$2,0),FALSE)</f>
        <v>0</v>
      </c>
      <c r="P35" s="233">
        <f>+GPpcntSCH*(VLOOKUP($A35,FY15Rev!$A$4:$I$24,9,FALSE))*VLOOKUP($A35,FY15SCH!$A$3:$S$23,MATCH(P$28,FY15SCH!$A$2:$S$2,0),FALSE)</f>
        <v>0</v>
      </c>
      <c r="Q35" s="233">
        <f>+GPpcntSCH*(VLOOKUP($A35,FY15Rev!$A$4:$I$24,9,FALSE))*VLOOKUP($A35,FY15SCH!$A$3:$S$23,MATCH(Q$28,FY15SCH!$A$2:$S$2,0),FALSE)</f>
        <v>0</v>
      </c>
      <c r="R35" s="233">
        <f>+GPpcntSCH*(VLOOKUP($A35,FY15Rev!$A$4:$I$24,9,FALSE))*VLOOKUP($A35,FY15SCH!$A$3:$S$23,MATCH(R$28,FY15SCH!$A$2:$S$2,0),FALSE)</f>
        <v>0</v>
      </c>
      <c r="S35" s="233">
        <f>+GPpcntSCH*(VLOOKUP($A35,FY15Rev!$A$4:$I$24,9,FALSE))*VLOOKUP($A35,FY15SCH!$A$3:$S$23,MATCH(S$28,FY15SCH!$A$2:$S$2,0),FALSE)</f>
        <v>0</v>
      </c>
      <c r="T35" s="234">
        <f t="shared" si="4"/>
        <v>0</v>
      </c>
    </row>
    <row r="36" spans="1:20" s="44" customFormat="1" ht="20.100000000000001" customHeight="1" x14ac:dyDescent="0.25">
      <c r="A36" s="229" t="s">
        <v>39</v>
      </c>
      <c r="B36" s="230" t="s">
        <v>40</v>
      </c>
      <c r="C36" s="217">
        <f>+GPpcntSCH*(VLOOKUP($A36,FY15Rev!$A$4:$I$24,9,FALSE))*VLOOKUP($A36,FY15SCH!$A$3:$S$23,MATCH(C$28,FY15SCH!$A$2:$S$2,0),FALSE)</f>
        <v>0</v>
      </c>
      <c r="D36" s="217">
        <f>+GPpcntSCH*(VLOOKUP($A36,FY15Rev!$A$4:$I$24,9,FALSE))*VLOOKUP($A36,FY15SCH!$A$3:$S$23,MATCH(D$28,FY15SCH!$A$2:$S$2,0),FALSE)</f>
        <v>2939.4730487176676</v>
      </c>
      <c r="E36" s="217">
        <f>+GPpcntSCH*(VLOOKUP($A36,FY15Rev!$A$4:$I$24,9,FALSE))*VLOOKUP($A36,FY15SCH!$A$3:$S$23,MATCH(E$28,FY15SCH!$A$2:$S$2,0),FALSE)</f>
        <v>0</v>
      </c>
      <c r="F36" s="217">
        <f>+GPpcntSCH*(VLOOKUP($A36,FY15Rev!$A$4:$I$24,9,FALSE))*VLOOKUP($A36,FY15SCH!$A$3:$S$23,MATCH(F$28,FY15SCH!$A$2:$S$2,0),FALSE)</f>
        <v>169.58498357986542</v>
      </c>
      <c r="G36" s="217">
        <f>+GPpcntSCH*(VLOOKUP($A36,FY15Rev!$A$4:$I$24,9,FALSE))*VLOOKUP($A36,FY15SCH!$A$3:$S$23,MATCH(G$28,FY15SCH!$A$2:$S$2,0),FALSE)</f>
        <v>0</v>
      </c>
      <c r="H36" s="217">
        <f>+GPpcntSCH*(VLOOKUP($A36,FY15Rev!$A$4:$I$24,9,FALSE))*VLOOKUP($A36,FY15SCH!$A$3:$S$23,MATCH(H$28,FY15SCH!$A$2:$S$2,0),FALSE)</f>
        <v>0</v>
      </c>
      <c r="I36" s="217">
        <f>+GPpcntSCH*(VLOOKUP($A36,FY15Rev!$A$4:$I$24,9,FALSE))*VLOOKUP($A36,FY15SCH!$A$3:$S$23,MATCH(I$28,FY15SCH!$A$2:$S$2,0),FALSE)</f>
        <v>0</v>
      </c>
      <c r="J36" s="217">
        <f>+GPpcntSCH*(VLOOKUP($A36,FY15Rev!$A$4:$I$24,9,FALSE))*VLOOKUP($A36,FY15SCH!$A$3:$S$23,MATCH(J$28,FY15SCH!$A$2:$S$2,0),FALSE)</f>
        <v>56.528327859955141</v>
      </c>
      <c r="K36" s="217">
        <f>+GPpcntSCH*(VLOOKUP($A36,FY15Rev!$A$4:$I$24,9,FALSE))*VLOOKUP($A36,FY15SCH!$A$3:$S$23,MATCH(K$28,FY15SCH!$A$2:$S$2,0),FALSE)</f>
        <v>4578.7945566563667</v>
      </c>
      <c r="L36" s="217">
        <f>+GPpcntSCH*(VLOOKUP($A36,FY15Rev!$A$4:$I$24,9,FALSE))*VLOOKUP($A36,FY15SCH!$A$3:$S$23,MATCH(L$28,FY15SCH!$A$2:$S$2,0),FALSE)</f>
        <v>517290.72824644955</v>
      </c>
      <c r="M36" s="217">
        <f>+GPpcntSCH*(VLOOKUP($A36,FY15Rev!$A$4:$I$24,9,FALSE))*VLOOKUP($A36,FY15SCH!$A$3:$S$23,MATCH(M$28,FY15SCH!$A$2:$S$2,0),FALSE)</f>
        <v>452.22662287964113</v>
      </c>
      <c r="N36" s="217">
        <f>+GPpcntSCH*(VLOOKUP($A36,FY15Rev!$A$4:$I$24,9,FALSE))*VLOOKUP($A36,FY15SCH!$A$3:$S$23,MATCH(N$28,FY15SCH!$A$2:$S$2,0),FALSE)</f>
        <v>6048.5310810152005</v>
      </c>
      <c r="O36" s="217">
        <f>+GPpcntSCH*(VLOOKUP($A36,FY15Rev!$A$4:$I$24,9,FALSE))*VLOOKUP($A36,FY15SCH!$A$3:$S$23,MATCH(O$28,FY15SCH!$A$2:$S$2,0),FALSE)</f>
        <v>0</v>
      </c>
      <c r="P36" s="217">
        <f>+GPpcntSCH*(VLOOKUP($A36,FY15Rev!$A$4:$I$24,9,FALSE))*VLOOKUP($A36,FY15SCH!$A$3:$S$23,MATCH(P$28,FY15SCH!$A$2:$S$2,0),FALSE)</f>
        <v>0</v>
      </c>
      <c r="Q36" s="217">
        <f>+GPpcntSCH*(VLOOKUP($A36,FY15Rev!$A$4:$I$24,9,FALSE))*VLOOKUP($A36,FY15SCH!$A$3:$S$23,MATCH(Q$28,FY15SCH!$A$2:$S$2,0),FALSE)</f>
        <v>5765.8894417154243</v>
      </c>
      <c r="R36" s="217">
        <f>+GPpcntSCH*(VLOOKUP($A36,FY15Rev!$A$4:$I$24,9,FALSE))*VLOOKUP($A36,FY15SCH!$A$3:$S$23,MATCH(R$28,FY15SCH!$A$2:$S$2,0),FALSE)</f>
        <v>0</v>
      </c>
      <c r="S36" s="217">
        <f>+GPpcntSCH*(VLOOKUP($A36,FY15Rev!$A$4:$I$24,9,FALSE))*VLOOKUP($A36,FY15SCH!$A$3:$S$23,MATCH(S$28,FY15SCH!$A$2:$S$2,0),FALSE)</f>
        <v>0</v>
      </c>
      <c r="T36" s="231">
        <f t="shared" si="4"/>
        <v>537301.75630887365</v>
      </c>
    </row>
    <row r="37" spans="1:20" ht="20.100000000000001" customHeight="1" x14ac:dyDescent="0.25">
      <c r="A37" s="229" t="s">
        <v>44</v>
      </c>
      <c r="B37" s="232" t="s">
        <v>45</v>
      </c>
      <c r="C37" s="233">
        <f>+GPpcntSCH*(VLOOKUP($A37,FY15Rev!$A$4:$I$24,9,FALSE))*VLOOKUP($A37,FY15SCH!$A$3:$S$23,MATCH(C$28,FY15SCH!$A$2:$S$2,0),FALSE)</f>
        <v>198.43686977184566</v>
      </c>
      <c r="D37" s="233">
        <f>+GPpcntSCH*(VLOOKUP($A37,FY15Rev!$A$4:$I$24,9,FALSE))*VLOOKUP($A37,FY15SCH!$A$3:$S$23,MATCH(D$28,FY15SCH!$A$2:$S$2,0),FALSE)</f>
        <v>30658.496379750159</v>
      </c>
      <c r="E37" s="233">
        <f>+GPpcntSCH*(VLOOKUP($A37,FY15Rev!$A$4:$I$24,9,FALSE))*VLOOKUP($A37,FY15SCH!$A$3:$S$23,MATCH(E$28,FY15SCH!$A$2:$S$2,0),FALSE)</f>
        <v>99.218434885922832</v>
      </c>
      <c r="F37" s="233">
        <f>+GPpcntSCH*(VLOOKUP($A37,FY15Rev!$A$4:$I$24,9,FALSE))*VLOOKUP($A37,FY15SCH!$A$3:$S$23,MATCH(F$28,FY15SCH!$A$2:$S$2,0),FALSE)</f>
        <v>148.82765232888426</v>
      </c>
      <c r="G37" s="233">
        <f>+GPpcntSCH*(VLOOKUP($A37,FY15Rev!$A$4:$I$24,9,FALSE))*VLOOKUP($A37,FY15SCH!$A$3:$S$23,MATCH(G$28,FY15SCH!$A$2:$S$2,0),FALSE)</f>
        <v>2331.6332198191863</v>
      </c>
      <c r="H37" s="233">
        <f>+GPpcntSCH*(VLOOKUP($A37,FY15Rev!$A$4:$I$24,9,FALSE))*VLOOKUP($A37,FY15SCH!$A$3:$S$23,MATCH(H$28,FY15SCH!$A$2:$S$2,0),FALSE)</f>
        <v>1587.4949581747653</v>
      </c>
      <c r="I37" s="233">
        <f>+GPpcntSCH*(VLOOKUP($A37,FY15Rev!$A$4:$I$24,9,FALSE))*VLOOKUP($A37,FY15SCH!$A$3:$S$23,MATCH(I$28,FY15SCH!$A$2:$S$2,0),FALSE)</f>
        <v>49.609217442961416</v>
      </c>
      <c r="J37" s="233">
        <f>+GPpcntSCH*(VLOOKUP($A37,FY15Rev!$A$4:$I$24,9,FALSE))*VLOOKUP($A37,FY15SCH!$A$3:$S$23,MATCH(J$28,FY15SCH!$A$2:$S$2,0),FALSE)</f>
        <v>148.82765232888426</v>
      </c>
      <c r="K37" s="233">
        <f>+GPpcntSCH*(VLOOKUP($A37,FY15Rev!$A$4:$I$24,9,FALSE))*VLOOKUP($A37,FY15SCH!$A$3:$S$23,MATCH(K$28,FY15SCH!$A$2:$S$2,0),FALSE)</f>
        <v>1785.9318279466111</v>
      </c>
      <c r="L37" s="233">
        <f>+GPpcntSCH*(VLOOKUP($A37,FY15Rev!$A$4:$I$24,9,FALSE))*VLOOKUP($A37,FY15SCH!$A$3:$S$23,MATCH(L$28,FY15SCH!$A$2:$S$2,0),FALSE)</f>
        <v>545.70139187257553</v>
      </c>
      <c r="M37" s="233">
        <f>+GPpcntSCH*(VLOOKUP($A37,FY15Rev!$A$4:$I$24,9,FALSE))*VLOOKUP($A37,FY15SCH!$A$3:$S$23,MATCH(M$28,FY15SCH!$A$2:$S$2,0),FALSE)</f>
        <v>49.609217442961416</v>
      </c>
      <c r="N37" s="233">
        <f>+GPpcntSCH*(VLOOKUP($A37,FY15Rev!$A$4:$I$24,9,FALSE))*VLOOKUP($A37,FY15SCH!$A$3:$S$23,MATCH(N$28,FY15SCH!$A$2:$S$2,0),FALSE)</f>
        <v>17164.789235264652</v>
      </c>
      <c r="O37" s="233">
        <f>+GPpcntSCH*(VLOOKUP($A37,FY15Rev!$A$4:$I$24,9,FALSE))*VLOOKUP($A37,FY15SCH!$A$3:$S$23,MATCH(O$28,FY15SCH!$A$2:$S$2,0),FALSE)</f>
        <v>148.82765232888426</v>
      </c>
      <c r="P37" s="233">
        <f>+GPpcntSCH*(VLOOKUP($A37,FY15Rev!$A$4:$I$24,9,FALSE))*VLOOKUP($A37,FY15SCH!$A$3:$S$23,MATCH(P$28,FY15SCH!$A$2:$S$2,0),FALSE)</f>
        <v>4663.2664396383725</v>
      </c>
      <c r="Q37" s="233">
        <f>+GPpcntSCH*(VLOOKUP($A37,FY15Rev!$A$4:$I$24,9,FALSE))*VLOOKUP($A37,FY15SCH!$A$3:$S$23,MATCH(Q$28,FY15SCH!$A$2:$S$2,0),FALSE)</f>
        <v>435742.56141025166</v>
      </c>
      <c r="R37" s="233">
        <f>+GPpcntSCH*(VLOOKUP($A37,FY15Rev!$A$4:$I$24,9,FALSE))*VLOOKUP($A37,FY15SCH!$A$3:$S$23,MATCH(R$28,FY15SCH!$A$2:$S$2,0),FALSE)</f>
        <v>0</v>
      </c>
      <c r="S37" s="233">
        <f>+GPpcntSCH*(VLOOKUP($A37,FY15Rev!$A$4:$I$24,9,FALSE))*VLOOKUP($A37,FY15SCH!$A$3:$S$23,MATCH(S$28,FY15SCH!$A$2:$S$2,0),FALSE)</f>
        <v>2827.725394248801</v>
      </c>
      <c r="T37" s="234">
        <f t="shared" si="4"/>
        <v>498150.95695349714</v>
      </c>
    </row>
    <row r="38" spans="1:20" s="44" customFormat="1" ht="20.100000000000001" customHeight="1" x14ac:dyDescent="0.25">
      <c r="A38" s="229" t="s">
        <v>48</v>
      </c>
      <c r="B38" s="230" t="s">
        <v>49</v>
      </c>
      <c r="C38" s="217">
        <f>+GPpcntSCH*(VLOOKUP($A38,FY15Rev!$A$4:$I$24,9,FALSE))*VLOOKUP($A38,FY15SCH!$A$3:$S$23,MATCH(C$28,FY15SCH!$A$2:$S$2,0),FALSE)</f>
        <v>1228.5635751367356</v>
      </c>
      <c r="D38" s="217">
        <f>+GPpcntSCH*(VLOOKUP($A38,FY15Rev!$A$4:$I$24,9,FALSE))*VLOOKUP($A38,FY15SCH!$A$3:$S$23,MATCH(D$28,FY15SCH!$A$2:$S$2,0),FALSE)</f>
        <v>4988.7126990400775</v>
      </c>
      <c r="E38" s="217">
        <f>+GPpcntSCH*(VLOOKUP($A38,FY15Rev!$A$4:$I$24,9,FALSE))*VLOOKUP($A38,FY15SCH!$A$3:$S$23,MATCH(E$28,FY15SCH!$A$2:$S$2,0),FALSE)</f>
        <v>297.83359397254196</v>
      </c>
      <c r="F38" s="217">
        <f>+GPpcntSCH*(VLOOKUP($A38,FY15Rev!$A$4:$I$24,9,FALSE))*VLOOKUP($A38,FY15SCH!$A$3:$S$23,MATCH(F$28,FY15SCH!$A$2:$S$2,0),FALSE)</f>
        <v>0</v>
      </c>
      <c r="G38" s="217">
        <f>+GPpcntSCH*(VLOOKUP($A38,FY15Rev!$A$4:$I$24,9,FALSE))*VLOOKUP($A38,FY15SCH!$A$3:$S$23,MATCH(G$28,FY15SCH!$A$2:$S$2,0),FALSE)</f>
        <v>670.12558643821944</v>
      </c>
      <c r="H38" s="217">
        <f>+GPpcntSCH*(VLOOKUP($A38,FY15Rev!$A$4:$I$24,9,FALSE))*VLOOKUP($A38,FY15SCH!$A$3:$S$23,MATCH(H$28,FY15SCH!$A$2:$S$2,0),FALSE)</f>
        <v>148.91679698627098</v>
      </c>
      <c r="I38" s="217">
        <f>+GPpcntSCH*(VLOOKUP($A38,FY15Rev!$A$4:$I$24,9,FALSE))*VLOOKUP($A38,FY15SCH!$A$3:$S$23,MATCH(I$28,FY15SCH!$A$2:$S$2,0),FALSE)</f>
        <v>0</v>
      </c>
      <c r="J38" s="217">
        <f>+GPpcntSCH*(VLOOKUP($A38,FY15Rev!$A$4:$I$24,9,FALSE))*VLOOKUP($A38,FY15SCH!$A$3:$S$23,MATCH(J$28,FY15SCH!$A$2:$S$2,0),FALSE)</f>
        <v>781.81318417792261</v>
      </c>
      <c r="K38" s="217">
        <f>+GPpcntSCH*(VLOOKUP($A38,FY15Rev!$A$4:$I$24,9,FALSE))*VLOOKUP($A38,FY15SCH!$A$3:$S$23,MATCH(K$28,FY15SCH!$A$2:$S$2,0),FALSE)</f>
        <v>2159.2935563009296</v>
      </c>
      <c r="L38" s="217">
        <f>+GPpcntSCH*(VLOOKUP($A38,FY15Rev!$A$4:$I$24,9,FALSE))*VLOOKUP($A38,FY15SCH!$A$3:$S$23,MATCH(L$28,FY15SCH!$A$2:$S$2,0),FALSE)</f>
        <v>3462.3155299308005</v>
      </c>
      <c r="M38" s="217">
        <f>+GPpcntSCH*(VLOOKUP($A38,FY15Rev!$A$4:$I$24,9,FALSE))*VLOOKUP($A38,FY15SCH!$A$3:$S$23,MATCH(M$28,FY15SCH!$A$2:$S$2,0),FALSE)</f>
        <v>148.91679698627098</v>
      </c>
      <c r="N38" s="217">
        <f>+GPpcntSCH*(VLOOKUP($A38,FY15Rev!$A$4:$I$24,9,FALSE))*VLOOKUP($A38,FY15SCH!$A$3:$S$23,MATCH(N$28,FY15SCH!$A$2:$S$2,0),FALSE)</f>
        <v>43372.017122251425</v>
      </c>
      <c r="O38" s="217">
        <f>+GPpcntSCH*(VLOOKUP($A38,FY15Rev!$A$4:$I$24,9,FALSE))*VLOOKUP($A38,FY15SCH!$A$3:$S$23,MATCH(O$28,FY15SCH!$A$2:$S$2,0),FALSE)</f>
        <v>744.58398493135485</v>
      </c>
      <c r="P38" s="217">
        <f>+GPpcntSCH*(VLOOKUP($A38,FY15Rev!$A$4:$I$24,9,FALSE))*VLOOKUP($A38,FY15SCH!$A$3:$S$23,MATCH(P$28,FY15SCH!$A$2:$S$2,0),FALSE)</f>
        <v>819.04238342449037</v>
      </c>
      <c r="Q38" s="217">
        <f>+GPpcntSCH*(VLOOKUP($A38,FY15Rev!$A$4:$I$24,9,FALSE))*VLOOKUP($A38,FY15SCH!$A$3:$S$23,MATCH(Q$28,FY15SCH!$A$2:$S$2,0),FALSE)</f>
        <v>185624.78744338677</v>
      </c>
      <c r="R38" s="217">
        <f>+GPpcntSCH*(VLOOKUP($A38,FY15Rev!$A$4:$I$24,9,FALSE))*VLOOKUP($A38,FY15SCH!$A$3:$S$23,MATCH(R$28,FY15SCH!$A$2:$S$2,0),FALSE)</f>
        <v>0</v>
      </c>
      <c r="S38" s="217">
        <f>+GPpcntSCH*(VLOOKUP($A38,FY15Rev!$A$4:$I$24,9,FALSE))*VLOOKUP($A38,FY15SCH!$A$3:$S$23,MATCH(S$28,FY15SCH!$A$2:$S$2,0),FALSE)</f>
        <v>0</v>
      </c>
      <c r="T38" s="231">
        <f t="shared" si="4"/>
        <v>244446.92225296382</v>
      </c>
    </row>
    <row r="39" spans="1:20" ht="20.100000000000001" customHeight="1" x14ac:dyDescent="0.25">
      <c r="A39" s="229" t="s">
        <v>41</v>
      </c>
      <c r="B39" s="232" t="s">
        <v>53</v>
      </c>
      <c r="C39" s="233">
        <f>+GPpcntSCH*(VLOOKUP($A39,FY15Rev!$A$4:$I$24,9,FALSE))*VLOOKUP($A39,FY15SCH!$A$3:$S$23,MATCH(C$28,FY15SCH!$A$2:$S$2,0),FALSE)</f>
        <v>797414.02901652048</v>
      </c>
      <c r="D39" s="233">
        <f>+GPpcntSCH*(VLOOKUP($A39,FY15Rev!$A$4:$I$24,9,FALSE))*VLOOKUP($A39,FY15SCH!$A$3:$S$23,MATCH(D$28,FY15SCH!$A$2:$S$2,0),FALSE)</f>
        <v>15380.782734605316</v>
      </c>
      <c r="E39" s="233">
        <f>+GPpcntSCH*(VLOOKUP($A39,FY15Rev!$A$4:$I$24,9,FALSE))*VLOOKUP($A39,FY15SCH!$A$3:$S$23,MATCH(E$28,FY15SCH!$A$2:$S$2,0),FALSE)</f>
        <v>4309.2710247816613</v>
      </c>
      <c r="F39" s="233">
        <f>+GPpcntSCH*(VLOOKUP($A39,FY15Rev!$A$4:$I$24,9,FALSE))*VLOOKUP($A39,FY15SCH!$A$3:$S$23,MATCH(F$28,FY15SCH!$A$2:$S$2,0),FALSE)</f>
        <v>198.88943191299978</v>
      </c>
      <c r="G39" s="233">
        <f>+GPpcntSCH*(VLOOKUP($A39,FY15Rev!$A$4:$I$24,9,FALSE))*VLOOKUP($A39,FY15SCH!$A$3:$S$23,MATCH(G$28,FY15SCH!$A$2:$S$2,0),FALSE)</f>
        <v>4309.2710247816613</v>
      </c>
      <c r="H39" s="233">
        <f>+GPpcntSCH*(VLOOKUP($A39,FY15Rev!$A$4:$I$24,9,FALSE))*VLOOKUP($A39,FY15SCH!$A$3:$S$23,MATCH(H$28,FY15SCH!$A$2:$S$2,0),FALSE)</f>
        <v>13060.406028953652</v>
      </c>
      <c r="I39" s="233">
        <f>+GPpcntSCH*(VLOOKUP($A39,FY15Rev!$A$4:$I$24,9,FALSE))*VLOOKUP($A39,FY15SCH!$A$3:$S$23,MATCH(I$28,FY15SCH!$A$2:$S$2,0),FALSE)</f>
        <v>0</v>
      </c>
      <c r="J39" s="233">
        <f>+GPpcntSCH*(VLOOKUP($A39,FY15Rev!$A$4:$I$24,9,FALSE))*VLOOKUP($A39,FY15SCH!$A$3:$S$23,MATCH(J$28,FY15SCH!$A$2:$S$2,0),FALSE)</f>
        <v>0</v>
      </c>
      <c r="K39" s="233">
        <f>+GPpcntSCH*(VLOOKUP($A39,FY15Rev!$A$4:$I$24,9,FALSE))*VLOOKUP($A39,FY15SCH!$A$3:$S$23,MATCH(K$28,FY15SCH!$A$2:$S$2,0),FALSE)</f>
        <v>10474.843414084655</v>
      </c>
      <c r="L39" s="233">
        <f>+GPpcntSCH*(VLOOKUP($A39,FY15Rev!$A$4:$I$24,9,FALSE))*VLOOKUP($A39,FY15SCH!$A$3:$S$23,MATCH(L$28,FY15SCH!$A$2:$S$2,0),FALSE)</f>
        <v>0</v>
      </c>
      <c r="M39" s="233">
        <f>+GPpcntSCH*(VLOOKUP($A39,FY15Rev!$A$4:$I$24,9,FALSE))*VLOOKUP($A39,FY15SCH!$A$3:$S$23,MATCH(M$28,FY15SCH!$A$2:$S$2,0),FALSE)</f>
        <v>0</v>
      </c>
      <c r="N39" s="233">
        <f>+GPpcntSCH*(VLOOKUP($A39,FY15Rev!$A$4:$I$24,9,FALSE))*VLOOKUP($A39,FY15SCH!$A$3:$S$23,MATCH(N$28,FY15SCH!$A$2:$S$2,0),FALSE)</f>
        <v>1193.3365914779986</v>
      </c>
      <c r="O39" s="233">
        <f>+GPpcntSCH*(VLOOKUP($A39,FY15Rev!$A$4:$I$24,9,FALSE))*VLOOKUP($A39,FY15SCH!$A$3:$S$23,MATCH(O$28,FY15SCH!$A$2:$S$2,0),FALSE)</f>
        <v>0</v>
      </c>
      <c r="P39" s="233">
        <f>+GPpcntSCH*(VLOOKUP($A39,FY15Rev!$A$4:$I$24,9,FALSE))*VLOOKUP($A39,FY15SCH!$A$3:$S$23,MATCH(P$28,FY15SCH!$A$2:$S$2,0),FALSE)</f>
        <v>0</v>
      </c>
      <c r="Q39" s="233">
        <f>+GPpcntSCH*(VLOOKUP($A39,FY15Rev!$A$4:$I$24,9,FALSE))*VLOOKUP($A39,FY15SCH!$A$3:$S$23,MATCH(Q$28,FY15SCH!$A$2:$S$2,0),FALSE)</f>
        <v>1127.0401141736654</v>
      </c>
      <c r="R39" s="233">
        <f>+GPpcntSCH*(VLOOKUP($A39,FY15Rev!$A$4:$I$24,9,FALSE))*VLOOKUP($A39,FY15SCH!$A$3:$S$23,MATCH(R$28,FY15SCH!$A$2:$S$2,0),FALSE)</f>
        <v>0</v>
      </c>
      <c r="S39" s="233">
        <f>+GPpcntSCH*(VLOOKUP($A39,FY15Rev!$A$4:$I$24,9,FALSE))*VLOOKUP($A39,FY15SCH!$A$3:$S$23,MATCH(S$28,FY15SCH!$A$2:$S$2,0),FALSE)</f>
        <v>0</v>
      </c>
      <c r="T39" s="234">
        <f t="shared" si="4"/>
        <v>847467.86938129202</v>
      </c>
    </row>
    <row r="40" spans="1:20" s="44" customFormat="1" ht="20.100000000000001" customHeight="1" x14ac:dyDescent="0.25">
      <c r="A40" s="229" t="s">
        <v>34</v>
      </c>
      <c r="B40" s="230" t="s">
        <v>58</v>
      </c>
      <c r="C40" s="217">
        <f>+GPpcntSCH*(VLOOKUP($A40,FY15Rev!$A$4:$I$24,9,FALSE))*VLOOKUP($A40,FY15SCH!$A$3:$S$23,MATCH(C$28,FY15SCH!$A$2:$S$2,0),FALSE)</f>
        <v>0</v>
      </c>
      <c r="D40" s="217">
        <f>+GPpcntSCH*(VLOOKUP($A40,FY15Rev!$A$4:$I$24,9,FALSE))*VLOOKUP($A40,FY15SCH!$A$3:$S$23,MATCH(D$28,FY15SCH!$A$2:$S$2,0),FALSE)</f>
        <v>3447.3691879193234</v>
      </c>
      <c r="E40" s="217">
        <f>+GPpcntSCH*(VLOOKUP($A40,FY15Rev!$A$4:$I$24,9,FALSE))*VLOOKUP($A40,FY15SCH!$A$3:$S$23,MATCH(E$28,FY15SCH!$A$2:$S$2,0),FALSE)</f>
        <v>0</v>
      </c>
      <c r="F40" s="217">
        <f>+GPpcntSCH*(VLOOKUP($A40,FY15Rev!$A$4:$I$24,9,FALSE))*VLOOKUP($A40,FY15SCH!$A$3:$S$23,MATCH(F$28,FY15SCH!$A$2:$S$2,0),FALSE)</f>
        <v>0</v>
      </c>
      <c r="G40" s="217">
        <f>+GPpcntSCH*(VLOOKUP($A40,FY15Rev!$A$4:$I$24,9,FALSE))*VLOOKUP($A40,FY15SCH!$A$3:$S$23,MATCH(G$28,FY15SCH!$A$2:$S$2,0),FALSE)</f>
        <v>90842.836708684859</v>
      </c>
      <c r="H40" s="217">
        <f>+GPpcntSCH*(VLOOKUP($A40,FY15Rev!$A$4:$I$24,9,FALSE))*VLOOKUP($A40,FY15SCH!$A$3:$S$23,MATCH(H$28,FY15SCH!$A$2:$S$2,0),FALSE)</f>
        <v>745.37712171228611</v>
      </c>
      <c r="I40" s="217">
        <f>+GPpcntSCH*(VLOOKUP($A40,FY15Rev!$A$4:$I$24,9,FALSE))*VLOOKUP($A40,FY15SCH!$A$3:$S$23,MATCH(I$28,FY15SCH!$A$2:$S$2,0),FALSE)</f>
        <v>0</v>
      </c>
      <c r="J40" s="217">
        <f>+GPpcntSCH*(VLOOKUP($A40,FY15Rev!$A$4:$I$24,9,FALSE))*VLOOKUP($A40,FY15SCH!$A$3:$S$23,MATCH(J$28,FY15SCH!$A$2:$S$2,0),FALSE)</f>
        <v>0</v>
      </c>
      <c r="K40" s="217">
        <f>+GPpcntSCH*(VLOOKUP($A40,FY15Rev!$A$4:$I$24,9,FALSE))*VLOOKUP($A40,FY15SCH!$A$3:$S$23,MATCH(K$28,FY15SCH!$A$2:$S$2,0),FALSE)</f>
        <v>0</v>
      </c>
      <c r="L40" s="217">
        <f>+GPpcntSCH*(VLOOKUP($A40,FY15Rev!$A$4:$I$24,9,FALSE))*VLOOKUP($A40,FY15SCH!$A$3:$S$23,MATCH(L$28,FY15SCH!$A$2:$S$2,0),FALSE)</f>
        <v>0</v>
      </c>
      <c r="M40" s="217">
        <f>+GPpcntSCH*(VLOOKUP($A40,FY15Rev!$A$4:$I$24,9,FALSE))*VLOOKUP($A40,FY15SCH!$A$3:$S$23,MATCH(M$28,FY15SCH!$A$2:$S$2,0),FALSE)</f>
        <v>0</v>
      </c>
      <c r="N40" s="217">
        <f>+GPpcntSCH*(VLOOKUP($A40,FY15Rev!$A$4:$I$24,9,FALSE))*VLOOKUP($A40,FY15SCH!$A$3:$S$23,MATCH(N$28,FY15SCH!$A$2:$S$2,0),FALSE)</f>
        <v>8199.1483388351462</v>
      </c>
      <c r="O40" s="217">
        <f>+GPpcntSCH*(VLOOKUP($A40,FY15Rev!$A$4:$I$24,9,FALSE))*VLOOKUP($A40,FY15SCH!$A$3:$S$23,MATCH(O$28,FY15SCH!$A$2:$S$2,0),FALSE)</f>
        <v>0</v>
      </c>
      <c r="P40" s="217">
        <f>+GPpcntSCH*(VLOOKUP($A40,FY15Rev!$A$4:$I$24,9,FALSE))*VLOOKUP($A40,FY15SCH!$A$3:$S$23,MATCH(P$28,FY15SCH!$A$2:$S$2,0),FALSE)</f>
        <v>0</v>
      </c>
      <c r="Q40" s="217">
        <f>+GPpcntSCH*(VLOOKUP($A40,FY15Rev!$A$4:$I$24,9,FALSE))*VLOOKUP($A40,FY15SCH!$A$3:$S$23,MATCH(Q$28,FY15SCH!$A$2:$S$2,0),FALSE)</f>
        <v>838.54926192632183</v>
      </c>
      <c r="R40" s="217">
        <f>+GPpcntSCH*(VLOOKUP($A40,FY15Rev!$A$4:$I$24,9,FALSE))*VLOOKUP($A40,FY15SCH!$A$3:$S$23,MATCH(R$28,FY15SCH!$A$2:$S$2,0),FALSE)</f>
        <v>0</v>
      </c>
      <c r="S40" s="217">
        <f>+GPpcntSCH*(VLOOKUP($A40,FY15Rev!$A$4:$I$24,9,FALSE))*VLOOKUP($A40,FY15SCH!$A$3:$S$23,MATCH(S$28,FY15SCH!$A$2:$S$2,0),FALSE)</f>
        <v>93.172140214035764</v>
      </c>
      <c r="T40" s="231">
        <f t="shared" si="4"/>
        <v>104166.45275929198</v>
      </c>
    </row>
    <row r="41" spans="1:20" ht="20.100000000000001" customHeight="1" x14ac:dyDescent="0.25">
      <c r="A41" s="229" t="s">
        <v>65</v>
      </c>
      <c r="B41" s="232" t="s">
        <v>66</v>
      </c>
      <c r="C41" s="233">
        <f>+GPpcntSCH*(VLOOKUP($A41,FY15Rev!$A$4:$I$24,9,FALSE))*VLOOKUP($A41,FY15SCH!$A$3:$S$23,MATCH(C$28,FY15SCH!$A$2:$S$2,0),FALSE)</f>
        <v>9591.9596352431527</v>
      </c>
      <c r="D41" s="233">
        <f>+GPpcntSCH*(VLOOKUP($A41,FY15Rev!$A$4:$I$24,9,FALSE))*VLOOKUP($A41,FY15SCH!$A$3:$S$23,MATCH(D$28,FY15SCH!$A$2:$S$2,0),FALSE)</f>
        <v>51501.444810767076</v>
      </c>
      <c r="E41" s="233">
        <f>+GPpcntSCH*(VLOOKUP($A41,FY15Rev!$A$4:$I$24,9,FALSE))*VLOOKUP($A41,FY15SCH!$A$3:$S$23,MATCH(E$28,FY15SCH!$A$2:$S$2,0),FALSE)</f>
        <v>21102.311197534935</v>
      </c>
      <c r="F41" s="233">
        <f>+GPpcntSCH*(VLOOKUP($A41,FY15Rev!$A$4:$I$24,9,FALSE))*VLOOKUP($A41,FY15SCH!$A$3:$S$23,MATCH(F$28,FY15SCH!$A$2:$S$2,0),FALSE)</f>
        <v>6271.6659153512919</v>
      </c>
      <c r="G41" s="233">
        <f>+GPpcntSCH*(VLOOKUP($A41,FY15Rev!$A$4:$I$24,9,FALSE))*VLOOKUP($A41,FY15SCH!$A$3:$S$23,MATCH(G$28,FY15SCH!$A$2:$S$2,0),FALSE)</f>
        <v>2065.9605368216021</v>
      </c>
      <c r="H41" s="233">
        <f>+GPpcntSCH*(VLOOKUP($A41,FY15Rev!$A$4:$I$24,9,FALSE))*VLOOKUP($A41,FY15SCH!$A$3:$S$23,MATCH(H$28,FY15SCH!$A$2:$S$2,0),FALSE)</f>
        <v>27521.545722659197</v>
      </c>
      <c r="I41" s="233">
        <f>+GPpcntSCH*(VLOOKUP($A41,FY15Rev!$A$4:$I$24,9,FALSE))*VLOOKUP($A41,FY15SCH!$A$3:$S$23,MATCH(I$28,FY15SCH!$A$2:$S$2,0),FALSE)</f>
        <v>737.84304886485779</v>
      </c>
      <c r="J41" s="233">
        <f>+GPpcntSCH*(VLOOKUP($A41,FY15Rev!$A$4:$I$24,9,FALSE))*VLOOKUP($A41,FY15SCH!$A$3:$S$23,MATCH(J$28,FY15SCH!$A$2:$S$2,0),FALSE)</f>
        <v>2508.6663661405169</v>
      </c>
      <c r="K41" s="233">
        <f>+GPpcntSCH*(VLOOKUP($A41,FY15Rev!$A$4:$I$24,9,FALSE))*VLOOKUP($A41,FY15SCH!$A$3:$S$23,MATCH(K$28,FY15SCH!$A$2:$S$2,0),FALSE)</f>
        <v>781449.57305277092</v>
      </c>
      <c r="L41" s="233">
        <f>+GPpcntSCH*(VLOOKUP($A41,FY15Rev!$A$4:$I$24,9,FALSE))*VLOOKUP($A41,FY15SCH!$A$3:$S$23,MATCH(L$28,FY15SCH!$A$2:$S$2,0),FALSE)</f>
        <v>5902.7443909188623</v>
      </c>
      <c r="M41" s="233">
        <f>+GPpcntSCH*(VLOOKUP($A41,FY15Rev!$A$4:$I$24,9,FALSE))*VLOOKUP($A41,FY15SCH!$A$3:$S$23,MATCH(M$28,FY15SCH!$A$2:$S$2,0),FALSE)</f>
        <v>0</v>
      </c>
      <c r="N41" s="233">
        <f>+GPpcntSCH*(VLOOKUP($A41,FY15Rev!$A$4:$I$24,9,FALSE))*VLOOKUP($A41,FY15SCH!$A$3:$S$23,MATCH(N$28,FY15SCH!$A$2:$S$2,0),FALSE)</f>
        <v>7821.1363179674927</v>
      </c>
      <c r="O41" s="233">
        <f>+GPpcntSCH*(VLOOKUP($A41,FY15Rev!$A$4:$I$24,9,FALSE))*VLOOKUP($A41,FY15SCH!$A$3:$S$23,MATCH(O$28,FY15SCH!$A$2:$S$2,0),FALSE)</f>
        <v>0</v>
      </c>
      <c r="P41" s="233">
        <f>+GPpcntSCH*(VLOOKUP($A41,FY15Rev!$A$4:$I$24,9,FALSE))*VLOOKUP($A41,FY15SCH!$A$3:$S$23,MATCH(P$28,FY15SCH!$A$2:$S$2,0),FALSE)</f>
        <v>0</v>
      </c>
      <c r="Q41" s="233">
        <f>+GPpcntSCH*(VLOOKUP($A41,FY15Rev!$A$4:$I$24,9,FALSE))*VLOOKUP($A41,FY15SCH!$A$3:$S$23,MATCH(Q$28,FY15SCH!$A$2:$S$2,0),FALSE)</f>
        <v>14978.213891956613</v>
      </c>
      <c r="R41" s="233">
        <f>+GPpcntSCH*(VLOOKUP($A41,FY15Rev!$A$4:$I$24,9,FALSE))*VLOOKUP($A41,FY15SCH!$A$3:$S$23,MATCH(R$28,FY15SCH!$A$2:$S$2,0),FALSE)</f>
        <v>0</v>
      </c>
      <c r="S41" s="233">
        <f>+GPpcntSCH*(VLOOKUP($A41,FY15Rev!$A$4:$I$24,9,FALSE))*VLOOKUP($A41,FY15SCH!$A$3:$S$23,MATCH(S$28,FY15SCH!$A$2:$S$2,0),FALSE)</f>
        <v>0</v>
      </c>
      <c r="T41" s="234">
        <f t="shared" si="4"/>
        <v>931453.06488699641</v>
      </c>
    </row>
    <row r="42" spans="1:20" s="44" customFormat="1" ht="20.100000000000001" customHeight="1" x14ac:dyDescent="0.25">
      <c r="A42" s="229" t="s">
        <v>68</v>
      </c>
      <c r="B42" s="230" t="s">
        <v>69</v>
      </c>
      <c r="C42" s="217">
        <f>+GPpcntSCH*(VLOOKUP($A42,FY15Rev!$A$4:$I$24,9,FALSE))*VLOOKUP($A42,FY15SCH!$A$3:$S$23,MATCH(C$28,FY15SCH!$A$2:$S$2,0),FALSE)</f>
        <v>750.30952469320835</v>
      </c>
      <c r="D42" s="217">
        <f>+GPpcntSCH*(VLOOKUP($A42,FY15Rev!$A$4:$I$24,9,FALSE))*VLOOKUP($A42,FY15SCH!$A$3:$S$23,MATCH(D$28,FY15SCH!$A$2:$S$2,0),FALSE)</f>
        <v>5752.3730226479311</v>
      </c>
      <c r="E42" s="217">
        <f>+GPpcntSCH*(VLOOKUP($A42,FY15Rev!$A$4:$I$24,9,FALSE))*VLOOKUP($A42,FY15SCH!$A$3:$S$23,MATCH(E$28,FY15SCH!$A$2:$S$2,0),FALSE)</f>
        <v>876028.05394180375</v>
      </c>
      <c r="F42" s="217">
        <f>+GPpcntSCH*(VLOOKUP($A42,FY15Rev!$A$4:$I$24,9,FALSE))*VLOOKUP($A42,FY15SCH!$A$3:$S$23,MATCH(F$28,FY15SCH!$A$2:$S$2,0),FALSE)</f>
        <v>0</v>
      </c>
      <c r="G42" s="217">
        <f>+GPpcntSCH*(VLOOKUP($A42,FY15Rev!$A$4:$I$24,9,FALSE))*VLOOKUP($A42,FY15SCH!$A$3:$S$23,MATCH(G$28,FY15SCH!$A$2:$S$2,0),FALSE)</f>
        <v>2334.2962990455371</v>
      </c>
      <c r="H42" s="217">
        <f>+GPpcntSCH*(VLOOKUP($A42,FY15Rev!$A$4:$I$24,9,FALSE))*VLOOKUP($A42,FY15SCH!$A$3:$S$23,MATCH(H$28,FY15SCH!$A$2:$S$2,0),FALSE)</f>
        <v>416.83862482956022</v>
      </c>
      <c r="I42" s="217">
        <f>+GPpcntSCH*(VLOOKUP($A42,FY15Rev!$A$4:$I$24,9,FALSE))*VLOOKUP($A42,FY15SCH!$A$3:$S$23,MATCH(I$28,FY15SCH!$A$2:$S$2,0),FALSE)</f>
        <v>666.94179972729637</v>
      </c>
      <c r="J42" s="217">
        <f>+GPpcntSCH*(VLOOKUP($A42,FY15Rev!$A$4:$I$24,9,FALSE))*VLOOKUP($A42,FY15SCH!$A$3:$S$23,MATCH(J$28,FY15SCH!$A$2:$S$2,0),FALSE)</f>
        <v>0</v>
      </c>
      <c r="K42" s="217">
        <f>+GPpcntSCH*(VLOOKUP($A42,FY15Rev!$A$4:$I$24,9,FALSE))*VLOOKUP($A42,FY15SCH!$A$3:$S$23,MATCH(K$28,FY15SCH!$A$2:$S$2,0),FALSE)</f>
        <v>2584.3994739432737</v>
      </c>
      <c r="L42" s="217">
        <f>+GPpcntSCH*(VLOOKUP($A42,FY15Rev!$A$4:$I$24,9,FALSE))*VLOOKUP($A42,FY15SCH!$A$3:$S$23,MATCH(L$28,FY15SCH!$A$2:$S$2,0),FALSE)</f>
        <v>0</v>
      </c>
      <c r="M42" s="217">
        <f>+GPpcntSCH*(VLOOKUP($A42,FY15Rev!$A$4:$I$24,9,FALSE))*VLOOKUP($A42,FY15SCH!$A$3:$S$23,MATCH(M$28,FY15SCH!$A$2:$S$2,0),FALSE)</f>
        <v>0</v>
      </c>
      <c r="N42" s="217">
        <f>+GPpcntSCH*(VLOOKUP($A42,FY15Rev!$A$4:$I$24,9,FALSE))*VLOOKUP($A42,FY15SCH!$A$3:$S$23,MATCH(N$28,FY15SCH!$A$2:$S$2,0),FALSE)</f>
        <v>416.83862482956022</v>
      </c>
      <c r="O42" s="217">
        <f>+GPpcntSCH*(VLOOKUP($A42,FY15Rev!$A$4:$I$24,9,FALSE))*VLOOKUP($A42,FY15SCH!$A$3:$S$23,MATCH(O$28,FY15SCH!$A$2:$S$2,0),FALSE)</f>
        <v>0</v>
      </c>
      <c r="P42" s="217">
        <f>+GPpcntSCH*(VLOOKUP($A42,FY15Rev!$A$4:$I$24,9,FALSE))*VLOOKUP($A42,FY15SCH!$A$3:$S$23,MATCH(P$28,FY15SCH!$A$2:$S$2,0),FALSE)</f>
        <v>0</v>
      </c>
      <c r="Q42" s="217">
        <f>+GPpcntSCH*(VLOOKUP($A42,FY15Rev!$A$4:$I$24,9,FALSE))*VLOOKUP($A42,FY15SCH!$A$3:$S$23,MATCH(Q$28,FY15SCH!$A$2:$S$2,0),FALSE)</f>
        <v>666.94179972729637</v>
      </c>
      <c r="R42" s="217">
        <f>+GPpcntSCH*(VLOOKUP($A42,FY15Rev!$A$4:$I$24,9,FALSE))*VLOOKUP($A42,FY15SCH!$A$3:$S$23,MATCH(R$28,FY15SCH!$A$2:$S$2,0),FALSE)</f>
        <v>0</v>
      </c>
      <c r="S42" s="217">
        <f>+GPpcntSCH*(VLOOKUP($A42,FY15Rev!$A$4:$I$24,9,FALSE))*VLOOKUP($A42,FY15SCH!$A$3:$S$23,MATCH(S$28,FY15SCH!$A$2:$S$2,0),FALSE)</f>
        <v>0</v>
      </c>
      <c r="T42" s="231">
        <f t="shared" si="4"/>
        <v>889616.99311124731</v>
      </c>
    </row>
    <row r="43" spans="1:20" ht="20.100000000000001" customHeight="1" x14ac:dyDescent="0.25">
      <c r="A43" s="229" t="s">
        <v>55</v>
      </c>
      <c r="B43" s="232" t="s">
        <v>73</v>
      </c>
      <c r="C43" s="233">
        <f>+GPpcntSCH*(VLOOKUP($A43,FY15Rev!$A$4:$I$24,9,FALSE))*VLOOKUP($A43,FY15SCH!$A$3:$S$23,MATCH(C$28,FY15SCH!$A$2:$S$2,0),FALSE)</f>
        <v>3681.4053068366829</v>
      </c>
      <c r="D43" s="233">
        <f>+GPpcntSCH*(VLOOKUP($A43,FY15Rev!$A$4:$I$24,9,FALSE))*VLOOKUP($A43,FY15SCH!$A$3:$S$23,MATCH(D$28,FY15SCH!$A$2:$S$2,0),FALSE)</f>
        <v>11942.119653884849</v>
      </c>
      <c r="E43" s="233">
        <f>+GPpcntSCH*(VLOOKUP($A43,FY15Rev!$A$4:$I$24,9,FALSE))*VLOOKUP($A43,FY15SCH!$A$3:$S$23,MATCH(E$28,FY15SCH!$A$2:$S$2,0),FALSE)</f>
        <v>8081.1336003732058</v>
      </c>
      <c r="F43" s="233">
        <f>+GPpcntSCH*(VLOOKUP($A43,FY15Rev!$A$4:$I$24,9,FALSE))*VLOOKUP($A43,FY15SCH!$A$3:$S$23,MATCH(F$28,FY15SCH!$A$2:$S$2,0),FALSE)</f>
        <v>0</v>
      </c>
      <c r="G43" s="233">
        <f>+GPpcntSCH*(VLOOKUP($A43,FY15Rev!$A$4:$I$24,9,FALSE))*VLOOKUP($A43,FY15SCH!$A$3:$S$23,MATCH(G$28,FY15SCH!$A$2:$S$2,0),FALSE)</f>
        <v>269.3711200124402</v>
      </c>
      <c r="H43" s="233">
        <f>+GPpcntSCH*(VLOOKUP($A43,FY15Rev!$A$4:$I$24,9,FALSE))*VLOOKUP($A43,FY15SCH!$A$3:$S$23,MATCH(H$28,FY15SCH!$A$2:$S$2,0),FALSE)</f>
        <v>2244.7593334370017</v>
      </c>
      <c r="I43" s="233">
        <f>+GPpcntSCH*(VLOOKUP($A43,FY15Rev!$A$4:$I$24,9,FALSE))*VLOOKUP($A43,FY15SCH!$A$3:$S$23,MATCH(I$28,FY15SCH!$A$2:$S$2,0),FALSE)</f>
        <v>8260.714347048166</v>
      </c>
      <c r="J43" s="233">
        <f>+GPpcntSCH*(VLOOKUP($A43,FY15Rev!$A$4:$I$24,9,FALSE))*VLOOKUP($A43,FY15SCH!$A$3:$S$23,MATCH(J$28,FY15SCH!$A$2:$S$2,0),FALSE)</f>
        <v>2024323.9668934881</v>
      </c>
      <c r="K43" s="233">
        <f>+GPpcntSCH*(VLOOKUP($A43,FY15Rev!$A$4:$I$24,9,FALSE))*VLOOKUP($A43,FY15SCH!$A$3:$S$23,MATCH(K$28,FY15SCH!$A$2:$S$2,0),FALSE)</f>
        <v>1436.645973399681</v>
      </c>
      <c r="L43" s="233">
        <f>+GPpcntSCH*(VLOOKUP($A43,FY15Rev!$A$4:$I$24,9,FALSE))*VLOOKUP($A43,FY15SCH!$A$3:$S$23,MATCH(L$28,FY15SCH!$A$2:$S$2,0),FALSE)</f>
        <v>269.3711200124402</v>
      </c>
      <c r="M43" s="233">
        <f>+GPpcntSCH*(VLOOKUP($A43,FY15Rev!$A$4:$I$24,9,FALSE))*VLOOKUP($A43,FY15SCH!$A$3:$S$23,MATCH(M$28,FY15SCH!$A$2:$S$2,0),FALSE)</f>
        <v>0</v>
      </c>
      <c r="N43" s="233">
        <f>+GPpcntSCH*(VLOOKUP($A43,FY15Rev!$A$4:$I$24,9,FALSE))*VLOOKUP($A43,FY15SCH!$A$3:$S$23,MATCH(N$28,FY15SCH!$A$2:$S$2,0),FALSE)</f>
        <v>1077.4844800497608</v>
      </c>
      <c r="O43" s="233">
        <f>+GPpcntSCH*(VLOOKUP($A43,FY15Rev!$A$4:$I$24,9,FALSE))*VLOOKUP($A43,FY15SCH!$A$3:$S$23,MATCH(O$28,FY15SCH!$A$2:$S$2,0),FALSE)</f>
        <v>0</v>
      </c>
      <c r="P43" s="233">
        <f>+GPpcntSCH*(VLOOKUP($A43,FY15Rev!$A$4:$I$24,9,FALSE))*VLOOKUP($A43,FY15SCH!$A$3:$S$23,MATCH(P$28,FY15SCH!$A$2:$S$2,0),FALSE)</f>
        <v>0</v>
      </c>
      <c r="Q43" s="233">
        <f>+GPpcntSCH*(VLOOKUP($A43,FY15Rev!$A$4:$I$24,9,FALSE))*VLOOKUP($A43,FY15SCH!$A$3:$S$23,MATCH(Q$28,FY15SCH!$A$2:$S$2,0),FALSE)</f>
        <v>6195.5357602861241</v>
      </c>
      <c r="R43" s="233">
        <f>+GPpcntSCH*(VLOOKUP($A43,FY15Rev!$A$4:$I$24,9,FALSE))*VLOOKUP($A43,FY15SCH!$A$3:$S$23,MATCH(R$28,FY15SCH!$A$2:$S$2,0),FALSE)</f>
        <v>0</v>
      </c>
      <c r="S43" s="233">
        <f>+GPpcntSCH*(VLOOKUP($A43,FY15Rev!$A$4:$I$24,9,FALSE))*VLOOKUP($A43,FY15SCH!$A$3:$S$23,MATCH(S$28,FY15SCH!$A$2:$S$2,0),FALSE)</f>
        <v>0</v>
      </c>
      <c r="T43" s="234">
        <f t="shared" si="4"/>
        <v>2067782.5075888282</v>
      </c>
    </row>
    <row r="44" spans="1:20" s="44" customFormat="1" ht="20.100000000000001" customHeight="1" x14ac:dyDescent="0.25">
      <c r="A44" s="229" t="s">
        <v>74</v>
      </c>
      <c r="B44" s="230" t="s">
        <v>75</v>
      </c>
      <c r="C44" s="217">
        <f>+GPpcntSCH*(VLOOKUP($A44,FY15Rev!$A$4:$I$24,9,FALSE))*VLOOKUP($A44,FY15SCH!$A$3:$S$23,MATCH(C$28,FY15SCH!$A$2:$S$2,0),FALSE)</f>
        <v>0</v>
      </c>
      <c r="D44" s="217">
        <f>+GPpcntSCH*(VLOOKUP($A44,FY15Rev!$A$4:$I$24,9,FALSE))*VLOOKUP($A44,FY15SCH!$A$3:$S$23,MATCH(D$28,FY15SCH!$A$2:$S$2,0),FALSE)</f>
        <v>8740.5033476330809</v>
      </c>
      <c r="E44" s="217">
        <f>+GPpcntSCH*(VLOOKUP($A44,FY15Rev!$A$4:$I$24,9,FALSE))*VLOOKUP($A44,FY15SCH!$A$3:$S$23,MATCH(E$28,FY15SCH!$A$2:$S$2,0),FALSE)</f>
        <v>0</v>
      </c>
      <c r="F44" s="217">
        <f>+GPpcntSCH*(VLOOKUP($A44,FY15Rev!$A$4:$I$24,9,FALSE))*VLOOKUP($A44,FY15SCH!$A$3:$S$23,MATCH(F$28,FY15SCH!$A$2:$S$2,0),FALSE)</f>
        <v>0</v>
      </c>
      <c r="G44" s="217">
        <f>+GPpcntSCH*(VLOOKUP($A44,FY15Rev!$A$4:$I$24,9,FALSE))*VLOOKUP($A44,FY15SCH!$A$3:$S$23,MATCH(G$28,FY15SCH!$A$2:$S$2,0),FALSE)</f>
        <v>0</v>
      </c>
      <c r="H44" s="217">
        <f>+GPpcntSCH*(VLOOKUP($A44,FY15Rev!$A$4:$I$24,9,FALSE))*VLOOKUP($A44,FY15SCH!$A$3:$S$23,MATCH(H$28,FY15SCH!$A$2:$S$2,0),FALSE)</f>
        <v>0</v>
      </c>
      <c r="I44" s="217">
        <f>+GPpcntSCH*(VLOOKUP($A44,FY15Rev!$A$4:$I$24,9,FALSE))*VLOOKUP($A44,FY15SCH!$A$3:$S$23,MATCH(I$28,FY15SCH!$A$2:$S$2,0),FALSE)</f>
        <v>294.62370834718251</v>
      </c>
      <c r="J44" s="217">
        <f>+GPpcntSCH*(VLOOKUP($A44,FY15Rev!$A$4:$I$24,9,FALSE))*VLOOKUP($A44,FY15SCH!$A$3:$S$23,MATCH(J$28,FY15SCH!$A$2:$S$2,0),FALSE)</f>
        <v>225288.92898281224</v>
      </c>
      <c r="K44" s="217">
        <f>+GPpcntSCH*(VLOOKUP($A44,FY15Rev!$A$4:$I$24,9,FALSE))*VLOOKUP($A44,FY15SCH!$A$3:$S$23,MATCH(K$28,FY15SCH!$A$2:$S$2,0),FALSE)</f>
        <v>2749.8212779070368</v>
      </c>
      <c r="L44" s="217">
        <f>+GPpcntSCH*(VLOOKUP($A44,FY15Rev!$A$4:$I$24,9,FALSE))*VLOOKUP($A44,FY15SCH!$A$3:$S$23,MATCH(L$28,FY15SCH!$A$2:$S$2,0),FALSE)</f>
        <v>0</v>
      </c>
      <c r="M44" s="217">
        <f>+GPpcntSCH*(VLOOKUP($A44,FY15Rev!$A$4:$I$24,9,FALSE))*VLOOKUP($A44,FY15SCH!$A$3:$S$23,MATCH(M$28,FY15SCH!$A$2:$S$2,0),FALSE)</f>
        <v>0</v>
      </c>
      <c r="N44" s="217">
        <f>+GPpcntSCH*(VLOOKUP($A44,FY15Rev!$A$4:$I$24,9,FALSE))*VLOOKUP($A44,FY15SCH!$A$3:$S$23,MATCH(N$28,FY15SCH!$A$2:$S$2,0),FALSE)</f>
        <v>0</v>
      </c>
      <c r="O44" s="217">
        <f>+GPpcntSCH*(VLOOKUP($A44,FY15Rev!$A$4:$I$24,9,FALSE))*VLOOKUP($A44,FY15SCH!$A$3:$S$23,MATCH(O$28,FY15SCH!$A$2:$S$2,0),FALSE)</f>
        <v>0</v>
      </c>
      <c r="P44" s="217">
        <f>+GPpcntSCH*(VLOOKUP($A44,FY15Rev!$A$4:$I$24,9,FALSE))*VLOOKUP($A44,FY15SCH!$A$3:$S$23,MATCH(P$28,FY15SCH!$A$2:$S$2,0),FALSE)</f>
        <v>0</v>
      </c>
      <c r="Q44" s="217">
        <f>+GPpcntSCH*(VLOOKUP($A44,FY15Rev!$A$4:$I$24,9,FALSE))*VLOOKUP($A44,FY15SCH!$A$3:$S$23,MATCH(Q$28,FY15SCH!$A$2:$S$2,0),FALSE)</f>
        <v>196.41580556478834</v>
      </c>
      <c r="R44" s="217">
        <f>+GPpcntSCH*(VLOOKUP($A44,FY15Rev!$A$4:$I$24,9,FALSE))*VLOOKUP($A44,FY15SCH!$A$3:$S$23,MATCH(R$28,FY15SCH!$A$2:$S$2,0),FALSE)</f>
        <v>0</v>
      </c>
      <c r="S44" s="217">
        <f>+GPpcntSCH*(VLOOKUP($A44,FY15Rev!$A$4:$I$24,9,FALSE))*VLOOKUP($A44,FY15SCH!$A$3:$S$23,MATCH(S$28,FY15SCH!$A$2:$S$2,0),FALSE)</f>
        <v>0</v>
      </c>
      <c r="T44" s="231">
        <f t="shared" si="4"/>
        <v>237270.29312226432</v>
      </c>
    </row>
    <row r="45" spans="1:20" ht="20.100000000000001" customHeight="1" x14ac:dyDescent="0.25">
      <c r="A45" s="229" t="s">
        <v>79</v>
      </c>
      <c r="B45" s="232" t="s">
        <v>240</v>
      </c>
      <c r="C45" s="233">
        <f>+GPpcntSCH*(VLOOKUP($A45,FY15Rev!$A$4:$I$24,9,FALSE))*VLOOKUP($A45,FY15SCH!$A$3:$S$23,MATCH(C$28,FY15SCH!$A$2:$S$2,0),FALSE)</f>
        <v>0</v>
      </c>
      <c r="D45" s="233">
        <f>+GPpcntSCH*(VLOOKUP($A45,FY15Rev!$A$4:$I$24,9,FALSE))*VLOOKUP($A45,FY15SCH!$A$3:$S$23,MATCH(D$28,FY15SCH!$A$2:$S$2,0),FALSE)</f>
        <v>1315.4963903099945</v>
      </c>
      <c r="E45" s="233">
        <f>+GPpcntSCH*(VLOOKUP($A45,FY15Rev!$A$4:$I$24,9,FALSE))*VLOOKUP($A45,FY15SCH!$A$3:$S$23,MATCH(E$28,FY15SCH!$A$2:$S$2,0),FALSE)</f>
        <v>0</v>
      </c>
      <c r="F45" s="233">
        <f>+GPpcntSCH*(VLOOKUP($A45,FY15Rev!$A$4:$I$24,9,FALSE))*VLOOKUP($A45,FY15SCH!$A$3:$S$23,MATCH(F$28,FY15SCH!$A$2:$S$2,0),FALSE)</f>
        <v>0</v>
      </c>
      <c r="G45" s="233">
        <f>+GPpcntSCH*(VLOOKUP($A45,FY15Rev!$A$4:$I$24,9,FALSE))*VLOOKUP($A45,FY15SCH!$A$3:$S$23,MATCH(G$28,FY15SCH!$A$2:$S$2,0),FALSE)</f>
        <v>0</v>
      </c>
      <c r="H45" s="233">
        <f>+GPpcntSCH*(VLOOKUP($A45,FY15Rev!$A$4:$I$24,9,FALSE))*VLOOKUP($A45,FY15SCH!$A$3:$S$23,MATCH(H$28,FY15SCH!$A$2:$S$2,0),FALSE)</f>
        <v>93.964027879285325</v>
      </c>
      <c r="I45" s="233">
        <f>+GPpcntSCH*(VLOOKUP($A45,FY15Rev!$A$4:$I$24,9,FALSE))*VLOOKUP($A45,FY15SCH!$A$3:$S$23,MATCH(I$28,FY15SCH!$A$2:$S$2,0),FALSE)</f>
        <v>0</v>
      </c>
      <c r="J45" s="233">
        <f>+GPpcntSCH*(VLOOKUP($A45,FY15Rev!$A$4:$I$24,9,FALSE))*VLOOKUP($A45,FY15SCH!$A$3:$S$23,MATCH(J$28,FY15SCH!$A$2:$S$2,0),FALSE)</f>
        <v>0</v>
      </c>
      <c r="K45" s="233">
        <f>+GPpcntSCH*(VLOOKUP($A45,FY15Rev!$A$4:$I$24,9,FALSE))*VLOOKUP($A45,FY15SCH!$A$3:$S$23,MATCH(K$28,FY15SCH!$A$2:$S$2,0),FALSE)</f>
        <v>1879.2805575857064</v>
      </c>
      <c r="L45" s="233">
        <f>+GPpcntSCH*(VLOOKUP($A45,FY15Rev!$A$4:$I$24,9,FALSE))*VLOOKUP($A45,FY15SCH!$A$3:$S$23,MATCH(L$28,FY15SCH!$A$2:$S$2,0),FALSE)</f>
        <v>1127.568334551424</v>
      </c>
      <c r="M45" s="233">
        <f>+GPpcntSCH*(VLOOKUP($A45,FY15Rev!$A$4:$I$24,9,FALSE))*VLOOKUP($A45,FY15SCH!$A$3:$S$23,MATCH(M$28,FY15SCH!$A$2:$S$2,0),FALSE)</f>
        <v>187.92805575857065</v>
      </c>
      <c r="N45" s="233">
        <f>+GPpcntSCH*(VLOOKUP($A45,FY15Rev!$A$4:$I$24,9,FALSE))*VLOOKUP($A45,FY15SCH!$A$3:$S$23,MATCH(N$28,FY15SCH!$A$2:$S$2,0),FALSE)</f>
        <v>2818.9208363785597</v>
      </c>
      <c r="O45" s="233">
        <f>+GPpcntSCH*(VLOOKUP($A45,FY15Rev!$A$4:$I$24,9,FALSE))*VLOOKUP($A45,FY15SCH!$A$3:$S$23,MATCH(O$28,FY15SCH!$A$2:$S$2,0),FALSE)</f>
        <v>197888.24271377487</v>
      </c>
      <c r="P45" s="233">
        <f>+GPpcntSCH*(VLOOKUP($A45,FY15Rev!$A$4:$I$24,9,FALSE))*VLOOKUP($A45,FY15SCH!$A$3:$S$23,MATCH(P$28,FY15SCH!$A$2:$S$2,0),FALSE)</f>
        <v>5543.8776448778335</v>
      </c>
      <c r="Q45" s="233">
        <f>+GPpcntSCH*(VLOOKUP($A45,FY15Rev!$A$4:$I$24,9,FALSE))*VLOOKUP($A45,FY15SCH!$A$3:$S$23,MATCH(Q$28,FY15SCH!$A$2:$S$2,0),FALSE)</f>
        <v>11651.53945703138</v>
      </c>
      <c r="R45" s="233">
        <f>+GPpcntSCH*(VLOOKUP($A45,FY15Rev!$A$4:$I$24,9,FALSE))*VLOOKUP($A45,FY15SCH!$A$3:$S$23,MATCH(R$28,FY15SCH!$A$2:$S$2,0),FALSE)</f>
        <v>0</v>
      </c>
      <c r="S45" s="233">
        <f>+GPpcntSCH*(VLOOKUP($A45,FY15Rev!$A$4:$I$24,9,FALSE))*VLOOKUP($A45,FY15SCH!$A$3:$S$23,MATCH(S$28,FY15SCH!$A$2:$S$2,0),FALSE)</f>
        <v>0</v>
      </c>
      <c r="T45" s="234">
        <f t="shared" si="4"/>
        <v>222506.81801814761</v>
      </c>
    </row>
    <row r="46" spans="1:20" s="44" customFormat="1" ht="20.100000000000001" customHeight="1" x14ac:dyDescent="0.25">
      <c r="A46" s="229" t="s">
        <v>84</v>
      </c>
      <c r="B46" s="230" t="s">
        <v>85</v>
      </c>
      <c r="C46" s="217">
        <f>+GPpcntSCH*(VLOOKUP($A46,FY15Rev!$A$4:$I$24,9,FALSE))*VLOOKUP($A46,FY15SCH!$A$3:$S$23,MATCH(C$28,FY15SCH!$A$2:$S$2,0),FALSE)</f>
        <v>0</v>
      </c>
      <c r="D46" s="217">
        <f>+GPpcntSCH*(VLOOKUP($A46,FY15Rev!$A$4:$I$24,9,FALSE))*VLOOKUP($A46,FY15SCH!$A$3:$S$23,MATCH(D$28,FY15SCH!$A$2:$S$2,0),FALSE)</f>
        <v>2566.7279363255752</v>
      </c>
      <c r="E46" s="217">
        <f>+GPpcntSCH*(VLOOKUP($A46,FY15Rev!$A$4:$I$24,9,FALSE))*VLOOKUP($A46,FY15SCH!$A$3:$S$23,MATCH(E$28,FY15SCH!$A$2:$S$2,0),FALSE)</f>
        <v>0</v>
      </c>
      <c r="F46" s="217">
        <f>+GPpcntSCH*(VLOOKUP($A46,FY15Rev!$A$4:$I$24,9,FALSE))*VLOOKUP($A46,FY15SCH!$A$3:$S$23,MATCH(F$28,FY15SCH!$A$2:$S$2,0),FALSE)</f>
        <v>0</v>
      </c>
      <c r="G46" s="217">
        <f>+GPpcntSCH*(VLOOKUP($A46,FY15Rev!$A$4:$I$24,9,FALSE))*VLOOKUP($A46,FY15SCH!$A$3:$S$23,MATCH(G$28,FY15SCH!$A$2:$S$2,0),FALSE)</f>
        <v>0</v>
      </c>
      <c r="H46" s="217">
        <f>+GPpcntSCH*(VLOOKUP($A46,FY15Rev!$A$4:$I$24,9,FALSE))*VLOOKUP($A46,FY15SCH!$A$3:$S$23,MATCH(H$28,FY15SCH!$A$2:$S$2,0),FALSE)</f>
        <v>427.78798938759587</v>
      </c>
      <c r="I46" s="217">
        <f>+GPpcntSCH*(VLOOKUP($A46,FY15Rev!$A$4:$I$24,9,FALSE))*VLOOKUP($A46,FY15SCH!$A$3:$S$23,MATCH(I$28,FY15SCH!$A$2:$S$2,0),FALSE)</f>
        <v>0</v>
      </c>
      <c r="J46" s="217">
        <f>+GPpcntSCH*(VLOOKUP($A46,FY15Rev!$A$4:$I$24,9,FALSE))*VLOOKUP($A46,FY15SCH!$A$3:$S$23,MATCH(J$28,FY15SCH!$A$2:$S$2,0),FALSE)</f>
        <v>71.297998231265979</v>
      </c>
      <c r="K46" s="217">
        <f>+GPpcntSCH*(VLOOKUP($A46,FY15Rev!$A$4:$I$24,9,FALSE))*VLOOKUP($A46,FY15SCH!$A$3:$S$23,MATCH(K$28,FY15SCH!$A$2:$S$2,0),FALSE)</f>
        <v>0</v>
      </c>
      <c r="L46" s="217">
        <f>+GPpcntSCH*(VLOOKUP($A46,FY15Rev!$A$4:$I$24,9,FALSE))*VLOOKUP($A46,FY15SCH!$A$3:$S$23,MATCH(L$28,FY15SCH!$A$2:$S$2,0),FALSE)</f>
        <v>0</v>
      </c>
      <c r="M46" s="217">
        <f>+GPpcntSCH*(VLOOKUP($A46,FY15Rev!$A$4:$I$24,9,FALSE))*VLOOKUP($A46,FY15SCH!$A$3:$S$23,MATCH(M$28,FY15SCH!$A$2:$S$2,0),FALSE)</f>
        <v>71.297998231265979</v>
      </c>
      <c r="N46" s="217">
        <f>+GPpcntSCH*(VLOOKUP($A46,FY15Rev!$A$4:$I$24,9,FALSE))*VLOOKUP($A46,FY15SCH!$A$3:$S$23,MATCH(N$28,FY15SCH!$A$2:$S$2,0),FALSE)</f>
        <v>152221.22622375286</v>
      </c>
      <c r="O46" s="217">
        <f>+GPpcntSCH*(VLOOKUP($A46,FY15Rev!$A$4:$I$24,9,FALSE))*VLOOKUP($A46,FY15SCH!$A$3:$S$23,MATCH(O$28,FY15SCH!$A$2:$S$2,0),FALSE)</f>
        <v>6202.9258461201398</v>
      </c>
      <c r="P46" s="217">
        <f>+GPpcntSCH*(VLOOKUP($A46,FY15Rev!$A$4:$I$24,9,FALSE))*VLOOKUP($A46,FY15SCH!$A$3:$S$23,MATCH(P$28,FY15SCH!$A$2:$S$2,0),FALSE)</f>
        <v>1178056.8247752076</v>
      </c>
      <c r="Q46" s="217">
        <f>+GPpcntSCH*(VLOOKUP($A46,FY15Rev!$A$4:$I$24,9,FALSE))*VLOOKUP($A46,FY15SCH!$A$3:$S$23,MATCH(Q$28,FY15SCH!$A$2:$S$2,0),FALSE)</f>
        <v>11051.189725846227</v>
      </c>
      <c r="R46" s="217">
        <f>+GPpcntSCH*(VLOOKUP($A46,FY15Rev!$A$4:$I$24,9,FALSE))*VLOOKUP($A46,FY15SCH!$A$3:$S$23,MATCH(R$28,FY15SCH!$A$2:$S$2,0),FALSE)</f>
        <v>0</v>
      </c>
      <c r="S46" s="217">
        <f>+GPpcntSCH*(VLOOKUP($A46,FY15Rev!$A$4:$I$24,9,FALSE))*VLOOKUP($A46,FY15SCH!$A$3:$S$23,MATCH(S$28,FY15SCH!$A$2:$S$2,0),FALSE)</f>
        <v>0</v>
      </c>
      <c r="T46" s="231">
        <f t="shared" si="4"/>
        <v>1350669.2784931026</v>
      </c>
    </row>
    <row r="47" spans="1:20" ht="20.100000000000001" customHeight="1" x14ac:dyDescent="0.25">
      <c r="A47" s="229" t="s">
        <v>87</v>
      </c>
      <c r="B47" s="232" t="s">
        <v>88</v>
      </c>
      <c r="C47" s="233">
        <f>+GPpcntSCH*(VLOOKUP($A47,FY15Rev!$A$4:$I$24,9,FALSE))*VLOOKUP($A47,FY15SCH!$A$3:$S$23,MATCH(C$28,FY15SCH!$A$2:$S$2,0),FALSE)</f>
        <v>0</v>
      </c>
      <c r="D47" s="233">
        <f>+GPpcntSCH*(VLOOKUP($A47,FY15Rev!$A$4:$I$24,9,FALSE))*VLOOKUP($A47,FY15SCH!$A$3:$S$23,MATCH(D$28,FY15SCH!$A$2:$S$2,0),FALSE)</f>
        <v>1180.827456056883</v>
      </c>
      <c r="E47" s="233">
        <f>+GPpcntSCH*(VLOOKUP($A47,FY15Rev!$A$4:$I$24,9,FALSE))*VLOOKUP($A47,FY15SCH!$A$3:$S$23,MATCH(E$28,FY15SCH!$A$2:$S$2,0),FALSE)</f>
        <v>0</v>
      </c>
      <c r="F47" s="233">
        <f>+GPpcntSCH*(VLOOKUP($A47,FY15Rev!$A$4:$I$24,9,FALSE))*VLOOKUP($A47,FY15SCH!$A$3:$S$23,MATCH(F$28,FY15SCH!$A$2:$S$2,0),FALSE)</f>
        <v>0</v>
      </c>
      <c r="G47" s="233">
        <f>+GPpcntSCH*(VLOOKUP($A47,FY15Rev!$A$4:$I$24,9,FALSE))*VLOOKUP($A47,FY15SCH!$A$3:$S$23,MATCH(G$28,FY15SCH!$A$2:$S$2,0),FALSE)</f>
        <v>0</v>
      </c>
      <c r="H47" s="233">
        <f>+GPpcntSCH*(VLOOKUP($A47,FY15Rev!$A$4:$I$24,9,FALSE))*VLOOKUP($A47,FY15SCH!$A$3:$S$23,MATCH(H$28,FY15SCH!$A$2:$S$2,0),FALSE)</f>
        <v>0</v>
      </c>
      <c r="I47" s="233">
        <f>+GPpcntSCH*(VLOOKUP($A47,FY15Rev!$A$4:$I$24,9,FALSE))*VLOOKUP($A47,FY15SCH!$A$3:$S$23,MATCH(I$28,FY15SCH!$A$2:$S$2,0),FALSE)</f>
        <v>0</v>
      </c>
      <c r="J47" s="233">
        <f>+GPpcntSCH*(VLOOKUP($A47,FY15Rev!$A$4:$I$24,9,FALSE))*VLOOKUP($A47,FY15SCH!$A$3:$S$23,MATCH(J$28,FY15SCH!$A$2:$S$2,0),FALSE)</f>
        <v>0</v>
      </c>
      <c r="K47" s="233">
        <f>+GPpcntSCH*(VLOOKUP($A47,FY15Rev!$A$4:$I$24,9,FALSE))*VLOOKUP($A47,FY15SCH!$A$3:$S$23,MATCH(K$28,FY15SCH!$A$2:$S$2,0),FALSE)</f>
        <v>0</v>
      </c>
      <c r="L47" s="233">
        <f>+GPpcntSCH*(VLOOKUP($A47,FY15Rev!$A$4:$I$24,9,FALSE))*VLOOKUP($A47,FY15SCH!$A$3:$S$23,MATCH(L$28,FY15SCH!$A$2:$S$2,0),FALSE)</f>
        <v>0</v>
      </c>
      <c r="M47" s="233">
        <f>+GPpcntSCH*(VLOOKUP($A47,FY15Rev!$A$4:$I$24,9,FALSE))*VLOOKUP($A47,FY15SCH!$A$3:$S$23,MATCH(M$28,FY15SCH!$A$2:$S$2,0),FALSE)</f>
        <v>196.80457600948051</v>
      </c>
      <c r="N47" s="233">
        <f>+GPpcntSCH*(VLOOKUP($A47,FY15Rev!$A$4:$I$24,9,FALSE))*VLOOKUP($A47,FY15SCH!$A$3:$S$23,MATCH(N$28,FY15SCH!$A$2:$S$2,0),FALSE)</f>
        <v>2653024.0868958021</v>
      </c>
      <c r="O47" s="233">
        <f>+GPpcntSCH*(VLOOKUP($A47,FY15Rev!$A$4:$I$24,9,FALSE))*VLOOKUP($A47,FY15SCH!$A$3:$S$23,MATCH(O$28,FY15SCH!$A$2:$S$2,0),FALSE)</f>
        <v>0</v>
      </c>
      <c r="P47" s="233">
        <f>+GPpcntSCH*(VLOOKUP($A47,FY15Rev!$A$4:$I$24,9,FALSE))*VLOOKUP($A47,FY15SCH!$A$3:$S$23,MATCH(P$28,FY15SCH!$A$2:$S$2,0),FALSE)</f>
        <v>0</v>
      </c>
      <c r="Q47" s="233">
        <f>+GPpcntSCH*(VLOOKUP($A47,FY15Rev!$A$4:$I$24,9,FALSE))*VLOOKUP($A47,FY15SCH!$A$3:$S$23,MATCH(Q$28,FY15SCH!$A$2:$S$2,0),FALSE)</f>
        <v>4592.1067735545457</v>
      </c>
      <c r="R47" s="233">
        <f>+GPpcntSCH*(VLOOKUP($A47,FY15Rev!$A$4:$I$24,9,FALSE))*VLOOKUP($A47,FY15SCH!$A$3:$S$23,MATCH(R$28,FY15SCH!$A$2:$S$2,0),FALSE)</f>
        <v>0</v>
      </c>
      <c r="S47" s="233">
        <f>+GPpcntSCH*(VLOOKUP($A47,FY15Rev!$A$4:$I$24,9,FALSE))*VLOOKUP($A47,FY15SCH!$A$3:$S$23,MATCH(S$28,FY15SCH!$A$2:$S$2,0),FALSE)</f>
        <v>196.80457600948051</v>
      </c>
      <c r="T47" s="234">
        <f t="shared" si="4"/>
        <v>2659190.6302774325</v>
      </c>
    </row>
    <row r="48" spans="1:20" s="44" customFormat="1" ht="20.100000000000001" customHeight="1" x14ac:dyDescent="0.25">
      <c r="A48" s="229" t="s">
        <v>90</v>
      </c>
      <c r="B48" s="230" t="s">
        <v>91</v>
      </c>
      <c r="C48" s="217">
        <f>+GPpcntSCH*(VLOOKUP($A48,FY15Rev!$A$4:$I$24,9,FALSE))*VLOOKUP($A48,FY15SCH!$A$3:$S$23,MATCH(C$28,FY15SCH!$A$2:$S$2,0),FALSE)</f>
        <v>0</v>
      </c>
      <c r="D48" s="217">
        <f>+GPpcntSCH*(VLOOKUP($A48,FY15Rev!$A$4:$I$24,9,FALSE))*VLOOKUP($A48,FY15SCH!$A$3:$S$23,MATCH(D$28,FY15SCH!$A$2:$S$2,0),FALSE)</f>
        <v>0</v>
      </c>
      <c r="E48" s="217">
        <f>+GPpcntSCH*(VLOOKUP($A48,FY15Rev!$A$4:$I$24,9,FALSE))*VLOOKUP($A48,FY15SCH!$A$3:$S$23,MATCH(E$28,FY15SCH!$A$2:$S$2,0),FALSE)</f>
        <v>0</v>
      </c>
      <c r="F48" s="217">
        <f>+GPpcntSCH*(VLOOKUP($A48,FY15Rev!$A$4:$I$24,9,FALSE))*VLOOKUP($A48,FY15SCH!$A$3:$S$23,MATCH(F$28,FY15SCH!$A$2:$S$2,0),FALSE)</f>
        <v>0</v>
      </c>
      <c r="G48" s="217">
        <f>+GPpcntSCH*(VLOOKUP($A48,FY15Rev!$A$4:$I$24,9,FALSE))*VLOOKUP($A48,FY15SCH!$A$3:$S$23,MATCH(G$28,FY15SCH!$A$2:$S$2,0),FALSE)</f>
        <v>0</v>
      </c>
      <c r="H48" s="217">
        <f>+GPpcntSCH*(VLOOKUP($A48,FY15Rev!$A$4:$I$24,9,FALSE))*VLOOKUP($A48,FY15SCH!$A$3:$S$23,MATCH(H$28,FY15SCH!$A$2:$S$2,0),FALSE)</f>
        <v>0</v>
      </c>
      <c r="I48" s="217">
        <f>+GPpcntSCH*(VLOOKUP($A48,FY15Rev!$A$4:$I$24,9,FALSE))*VLOOKUP($A48,FY15SCH!$A$3:$S$23,MATCH(I$28,FY15SCH!$A$2:$S$2,0),FALSE)</f>
        <v>0</v>
      </c>
      <c r="J48" s="217">
        <f>+GPpcntSCH*(VLOOKUP($A48,FY15Rev!$A$4:$I$24,9,FALSE))*VLOOKUP($A48,FY15SCH!$A$3:$S$23,MATCH(J$28,FY15SCH!$A$2:$S$2,0),FALSE)</f>
        <v>0</v>
      </c>
      <c r="K48" s="217">
        <f>+GPpcntSCH*(VLOOKUP($A48,FY15Rev!$A$4:$I$24,9,FALSE))*VLOOKUP($A48,FY15SCH!$A$3:$S$23,MATCH(K$28,FY15SCH!$A$2:$S$2,0),FALSE)</f>
        <v>0</v>
      </c>
      <c r="L48" s="217">
        <f>+GPpcntSCH*(VLOOKUP($A48,FY15Rev!$A$4:$I$24,9,FALSE))*VLOOKUP($A48,FY15SCH!$A$3:$S$23,MATCH(L$28,FY15SCH!$A$2:$S$2,0),FALSE)</f>
        <v>0</v>
      </c>
      <c r="M48" s="217">
        <f>+GPpcntSCH*(VLOOKUP($A48,FY15Rev!$A$4:$I$24,9,FALSE))*VLOOKUP($A48,FY15SCH!$A$3:$S$23,MATCH(M$28,FY15SCH!$A$2:$S$2,0),FALSE)</f>
        <v>971443.38161989057</v>
      </c>
      <c r="N48" s="217">
        <f>+GPpcntSCH*(VLOOKUP($A48,FY15Rev!$A$4:$I$24,9,FALSE))*VLOOKUP($A48,FY15SCH!$A$3:$S$23,MATCH(N$28,FY15SCH!$A$2:$S$2,0),FALSE)</f>
        <v>147765.96585399602</v>
      </c>
      <c r="O48" s="217">
        <f>+GPpcntSCH*(VLOOKUP($A48,FY15Rev!$A$4:$I$24,9,FALSE))*VLOOKUP($A48,FY15SCH!$A$3:$S$23,MATCH(O$28,FY15SCH!$A$2:$S$2,0),FALSE)</f>
        <v>0</v>
      </c>
      <c r="P48" s="217">
        <f>+GPpcntSCH*(VLOOKUP($A48,FY15Rev!$A$4:$I$24,9,FALSE))*VLOOKUP($A48,FY15SCH!$A$3:$S$23,MATCH(P$28,FY15SCH!$A$2:$S$2,0),FALSE)</f>
        <v>0</v>
      </c>
      <c r="Q48" s="217">
        <f>+GPpcntSCH*(VLOOKUP($A48,FY15Rev!$A$4:$I$24,9,FALSE))*VLOOKUP($A48,FY15SCH!$A$3:$S$23,MATCH(Q$28,FY15SCH!$A$2:$S$2,0),FALSE)</f>
        <v>0</v>
      </c>
      <c r="R48" s="217">
        <f>+GPpcntSCH*(VLOOKUP($A48,FY15Rev!$A$4:$I$24,9,FALSE))*VLOOKUP($A48,FY15SCH!$A$3:$S$23,MATCH(R$28,FY15SCH!$A$2:$S$2,0),FALSE)</f>
        <v>0</v>
      </c>
      <c r="S48" s="217">
        <f>+GPpcntSCH*(VLOOKUP($A48,FY15Rev!$A$4:$I$24,9,FALSE))*VLOOKUP($A48,FY15SCH!$A$3:$S$23,MATCH(S$28,FY15SCH!$A$2:$S$2,0),FALSE)</f>
        <v>0</v>
      </c>
      <c r="T48" s="231">
        <f t="shared" si="4"/>
        <v>1119209.3474738866</v>
      </c>
    </row>
    <row r="49" spans="1:20" ht="20.100000000000001" customHeight="1" x14ac:dyDescent="0.25">
      <c r="A49" s="229" t="s">
        <v>98</v>
      </c>
      <c r="B49" s="235" t="s">
        <v>222</v>
      </c>
      <c r="C49" s="233">
        <f>+GPpcntSCH*(VLOOKUP($A49,FY15Rev!$A$4:$I$24,9,FALSE))*VLOOKUP($A49,FY15SCH!$A$3:$S$23,MATCH(C$28,FY15SCH!$A$2:$S$2,0),FALSE)</f>
        <v>0</v>
      </c>
      <c r="D49" s="233">
        <f>+GPpcntSCH*(VLOOKUP($A49,FY15Rev!$A$4:$I$24,9,FALSE))*VLOOKUP($A49,FY15SCH!$A$3:$S$23,MATCH(D$28,FY15SCH!$A$2:$S$2,0),FALSE)</f>
        <v>1639.6236836619241</v>
      </c>
      <c r="E49" s="233">
        <f>+GPpcntSCH*(VLOOKUP($A49,FY15Rev!$A$4:$I$24,9,FALSE))*VLOOKUP($A49,FY15SCH!$A$3:$S$23,MATCH(E$28,FY15SCH!$A$2:$S$2,0),FALSE)</f>
        <v>0</v>
      </c>
      <c r="F49" s="233">
        <f>+GPpcntSCH*(VLOOKUP($A49,FY15Rev!$A$4:$I$24,9,FALSE))*VLOOKUP($A49,FY15SCH!$A$3:$S$23,MATCH(F$28,FY15SCH!$A$2:$S$2,0),FALSE)</f>
        <v>0</v>
      </c>
      <c r="G49" s="233">
        <f>+GPpcntSCH*(VLOOKUP($A49,FY15Rev!$A$4:$I$24,9,FALSE))*VLOOKUP($A49,FY15SCH!$A$3:$S$23,MATCH(G$28,FY15SCH!$A$2:$S$2,0),FALSE)</f>
        <v>0</v>
      </c>
      <c r="H49" s="233">
        <f>+GPpcntSCH*(VLOOKUP($A49,FY15Rev!$A$4:$I$24,9,FALSE))*VLOOKUP($A49,FY15SCH!$A$3:$S$23,MATCH(H$28,FY15SCH!$A$2:$S$2,0),FALSE)</f>
        <v>0</v>
      </c>
      <c r="I49" s="233">
        <f>+GPpcntSCH*(VLOOKUP($A49,FY15Rev!$A$4:$I$24,9,FALSE))*VLOOKUP($A49,FY15SCH!$A$3:$S$23,MATCH(I$28,FY15SCH!$A$2:$S$2,0),FALSE)</f>
        <v>0</v>
      </c>
      <c r="J49" s="233">
        <f>+GPpcntSCH*(VLOOKUP($A49,FY15Rev!$A$4:$I$24,9,FALSE))*VLOOKUP($A49,FY15SCH!$A$3:$S$23,MATCH(J$28,FY15SCH!$A$2:$S$2,0),FALSE)</f>
        <v>0</v>
      </c>
      <c r="K49" s="233">
        <f>+GPpcntSCH*(VLOOKUP($A49,FY15Rev!$A$4:$I$24,9,FALSE))*VLOOKUP($A49,FY15SCH!$A$3:$S$23,MATCH(K$28,FY15SCH!$A$2:$S$2,0),FALSE)</f>
        <v>0</v>
      </c>
      <c r="L49" s="233">
        <f>+GPpcntSCH*(VLOOKUP($A49,FY15Rev!$A$4:$I$24,9,FALSE))*VLOOKUP($A49,FY15SCH!$A$3:$S$23,MATCH(L$28,FY15SCH!$A$2:$S$2,0),FALSE)</f>
        <v>0</v>
      </c>
      <c r="M49" s="233">
        <f>+GPpcntSCH*(VLOOKUP($A49,FY15Rev!$A$4:$I$24,9,FALSE))*VLOOKUP($A49,FY15SCH!$A$3:$S$23,MATCH(M$28,FY15SCH!$A$2:$S$2,0),FALSE)</f>
        <v>180161.85036077222</v>
      </c>
      <c r="N49" s="233">
        <f>+GPpcntSCH*(VLOOKUP($A49,FY15Rev!$A$4:$I$24,9,FALSE))*VLOOKUP($A49,FY15SCH!$A$3:$S$23,MATCH(N$28,FY15SCH!$A$2:$S$2,0),FALSE)</f>
        <v>3410.4172620168029</v>
      </c>
      <c r="O49" s="233">
        <f>+GPpcntSCH*(VLOOKUP($A49,FY15Rev!$A$4:$I$24,9,FALSE))*VLOOKUP($A49,FY15SCH!$A$3:$S$23,MATCH(O$28,FY15SCH!$A$2:$S$2,0),FALSE)</f>
        <v>0</v>
      </c>
      <c r="P49" s="233">
        <f>+GPpcntSCH*(VLOOKUP($A49,FY15Rev!$A$4:$I$24,9,FALSE))*VLOOKUP($A49,FY15SCH!$A$3:$S$23,MATCH(P$28,FY15SCH!$A$2:$S$2,0),FALSE)</f>
        <v>0</v>
      </c>
      <c r="Q49" s="233">
        <f>+GPpcntSCH*(VLOOKUP($A49,FY15Rev!$A$4:$I$24,9,FALSE))*VLOOKUP($A49,FY15SCH!$A$3:$S$23,MATCH(Q$28,FY15SCH!$A$2:$S$2,0),FALSE)</f>
        <v>1180.5290522365854</v>
      </c>
      <c r="R49" s="233">
        <f>+GPpcntSCH*(VLOOKUP($A49,FY15Rev!$A$4:$I$24,9,FALSE))*VLOOKUP($A49,FY15SCH!$A$3:$S$23,MATCH(R$28,FY15SCH!$A$2:$S$2,0),FALSE)</f>
        <v>0</v>
      </c>
      <c r="S49" s="233">
        <f>+GPpcntSCH*(VLOOKUP($A49,FY15Rev!$A$4:$I$24,9,FALSE))*VLOOKUP($A49,FY15SCH!$A$3:$S$23,MATCH(S$28,FY15SCH!$A$2:$S$2,0),FALSE)</f>
        <v>65.584947346476966</v>
      </c>
      <c r="T49" s="236">
        <f t="shared" si="4"/>
        <v>186458.005306034</v>
      </c>
    </row>
    <row r="50" spans="1:20" ht="20.100000000000001" customHeight="1" x14ac:dyDescent="0.25">
      <c r="A50" s="237"/>
      <c r="B50" s="238" t="s">
        <v>187</v>
      </c>
      <c r="C50" s="239">
        <f t="shared" ref="C50:S50" si="5">SUM(C29:C49)</f>
        <v>4128842.906481171</v>
      </c>
      <c r="D50" s="239">
        <f t="shared" si="5"/>
        <v>110065081.01443347</v>
      </c>
      <c r="E50" s="239">
        <f t="shared" si="5"/>
        <v>11663286.678463116</v>
      </c>
      <c r="F50" s="239">
        <f t="shared" si="5"/>
        <v>3149860.57835093</v>
      </c>
      <c r="G50" s="239">
        <f t="shared" si="5"/>
        <v>16126492.38090181</v>
      </c>
      <c r="H50" s="239">
        <f t="shared" si="5"/>
        <v>10373145.575357428</v>
      </c>
      <c r="I50" s="239">
        <f t="shared" si="5"/>
        <v>1967783.9354639344</v>
      </c>
      <c r="J50" s="239">
        <f t="shared" si="5"/>
        <v>2288678.3968086652</v>
      </c>
      <c r="K50" s="239">
        <f t="shared" si="5"/>
        <v>850611.88849683071</v>
      </c>
      <c r="L50" s="239">
        <f t="shared" si="5"/>
        <v>1098258.8403097319</v>
      </c>
      <c r="M50" s="239">
        <f t="shared" si="5"/>
        <v>1165215.2708579199</v>
      </c>
      <c r="N50" s="239">
        <f t="shared" si="5"/>
        <v>7929897.0957450494</v>
      </c>
      <c r="O50" s="239">
        <f t="shared" si="5"/>
        <v>1576007.9932470603</v>
      </c>
      <c r="P50" s="239">
        <f t="shared" si="5"/>
        <v>1295051.3732876438</v>
      </c>
      <c r="Q50" s="239">
        <f t="shared" si="5"/>
        <v>2802245.4710103213</v>
      </c>
      <c r="R50" s="239">
        <f t="shared" si="5"/>
        <v>2116076.7010402107</v>
      </c>
      <c r="S50" s="239">
        <f t="shared" si="5"/>
        <v>487782.55428121745</v>
      </c>
      <c r="T50" s="239">
        <f>SUM(C50:S50)</f>
        <v>179084318.65453652</v>
      </c>
    </row>
    <row r="51" spans="1:20" ht="20.100000000000001" customHeight="1" x14ac:dyDescent="0.25">
      <c r="B51" s="346" t="s">
        <v>298</v>
      </c>
      <c r="C51" s="346"/>
      <c r="D51" s="346"/>
      <c r="E51" s="346"/>
      <c r="F51" s="346"/>
      <c r="G51" s="346"/>
      <c r="H51" s="346"/>
      <c r="I51" s="346"/>
      <c r="J51" s="346"/>
      <c r="K51" s="346"/>
      <c r="L51" s="346"/>
      <c r="M51" s="346"/>
      <c r="N51" s="346"/>
      <c r="O51" s="346"/>
      <c r="P51" s="346"/>
      <c r="Q51" s="346"/>
      <c r="R51" s="346"/>
      <c r="S51" s="346"/>
      <c r="T51" s="346"/>
    </row>
    <row r="52" spans="1:20" ht="52.5" customHeight="1" x14ac:dyDescent="0.25">
      <c r="B52" s="240"/>
      <c r="C52" s="241" t="s">
        <v>277</v>
      </c>
      <c r="D52" s="241" t="s">
        <v>278</v>
      </c>
      <c r="E52" s="241" t="s">
        <v>279</v>
      </c>
      <c r="F52" s="242" t="s">
        <v>280</v>
      </c>
      <c r="G52" s="241" t="s">
        <v>281</v>
      </c>
      <c r="H52" s="241" t="s">
        <v>282</v>
      </c>
      <c r="I52" s="241" t="s">
        <v>283</v>
      </c>
      <c r="J52" s="241" t="s">
        <v>284</v>
      </c>
      <c r="K52" s="241" t="s">
        <v>285</v>
      </c>
      <c r="L52" s="241" t="s">
        <v>286</v>
      </c>
      <c r="M52" s="241" t="s">
        <v>287</v>
      </c>
      <c r="N52" s="241" t="s">
        <v>288</v>
      </c>
      <c r="O52" s="241" t="s">
        <v>289</v>
      </c>
      <c r="P52" s="241" t="s">
        <v>290</v>
      </c>
      <c r="Q52" s="241" t="s">
        <v>291</v>
      </c>
      <c r="R52" s="241" t="s">
        <v>292</v>
      </c>
      <c r="S52" s="243" t="s">
        <v>293</v>
      </c>
      <c r="T52" s="244" t="s">
        <v>294</v>
      </c>
    </row>
    <row r="53" spans="1:20" ht="20.100000000000001" customHeight="1" x14ac:dyDescent="0.25">
      <c r="A53" s="225" t="s">
        <v>11</v>
      </c>
      <c r="B53" s="245" t="s">
        <v>12</v>
      </c>
      <c r="C53" s="246">
        <f>+UGpcntDeg*(VLOOKUP($A53,FY15Rev!$A$4:$I$24,9,FALSE))*VLOOKUP($A53,FY15MajorsDegs!$A$3:$S$23,MATCH(C$28,FY15MajorsDegs!$A$2:$S$2,0),FALSE)</f>
        <v>1627776.0489643549</v>
      </c>
      <c r="D53" s="246">
        <f>+UGpcntDeg*(VLOOKUP($A53,FY15Rev!$A$4:$I$24,9,FALSE))*VLOOKUP($A53,FY15MajorsDegs!$A$3:$S$23,MATCH(D$28,FY15MajorsDegs!$A$2:$S$2,0),FALSE)</f>
        <v>73662940.006864548</v>
      </c>
      <c r="E53" s="246">
        <f>+UGpcntDeg*(VLOOKUP($A53,FY15Rev!$A$4:$I$24,9,FALSE))*VLOOKUP($A53,FY15MajorsDegs!$A$3:$S$23,MATCH(E$28,FY15MajorsDegs!$A$2:$S$2,0),FALSE)</f>
        <v>9900279.700790666</v>
      </c>
      <c r="F53" s="246">
        <f>+UGpcntDeg*(VLOOKUP($A53,FY15Rev!$A$4:$I$24,9,FALSE))*VLOOKUP($A53,FY15MajorsDegs!$A$3:$S$23,MATCH(F$28,FY15MajorsDegs!$A$2:$S$2,0),FALSE)</f>
        <v>959659.01394167205</v>
      </c>
      <c r="G53" s="246">
        <f>+UGpcntDeg*(VLOOKUP($A53,FY15Rev!$A$4:$I$24,9,FALSE))*VLOOKUP($A53,FY15MajorsDegs!$A$3:$S$23,MATCH(G$28,FY15MajorsDegs!$A$2:$S$2,0),FALSE)</f>
        <v>10252559.591984445</v>
      </c>
      <c r="H53" s="246">
        <f>+UGpcntDeg*(VLOOKUP($A53,FY15Rev!$A$4:$I$24,9,FALSE))*VLOOKUP($A53,FY15MajorsDegs!$A$3:$S$23,MATCH(H$28,FY15MajorsDegs!$A$2:$S$2,0),FALSE)</f>
        <v>3425618.2522981204</v>
      </c>
      <c r="I53" s="246">
        <f>+UGpcntDeg*(VLOOKUP($A53,FY15Rev!$A$4:$I$24,9,FALSE))*VLOOKUP($A53,FY15MajorsDegs!$A$3:$S$23,MATCH(I$28,FY15MajorsDegs!$A$2:$S$2,0),FALSE)</f>
        <v>1299791.3226804924</v>
      </c>
      <c r="J53" s="246">
        <f>+UGpcntDeg*(VLOOKUP($A53,FY15Rev!$A$4:$I$24,9,FALSE))*VLOOKUP($A53,FY15MajorsDegs!$A$3:$S$23,MATCH(J$28,FY15MajorsDegs!$A$2:$S$2,0),FALSE)</f>
        <v>0</v>
      </c>
      <c r="K53" s="246">
        <f>+UGpcntDeg*(VLOOKUP($A53,FY15Rev!$A$4:$I$24,9,FALSE))*VLOOKUP($A53,FY15MajorsDegs!$A$3:$S$23,MATCH(K$28,FY15MajorsDegs!$A$2:$S$2,0),FALSE)</f>
        <v>0</v>
      </c>
      <c r="L53" s="246">
        <f>+UGpcntDeg*(VLOOKUP($A53,FY15Rev!$A$4:$I$24,9,FALSE))*VLOOKUP($A53,FY15MajorsDegs!$A$3:$S$23,MATCH(L$28,FY15MajorsDegs!$A$2:$S$2,0),FALSE)</f>
        <v>522346.04556318856</v>
      </c>
      <c r="M53" s="246">
        <f>+UGpcntDeg*(VLOOKUP($A53,FY15Rev!$A$4:$I$24,9,FALSE))*VLOOKUP($A53,FY15MajorsDegs!$A$3:$S$23,MATCH(M$28,FY15MajorsDegs!$A$2:$S$2,0),FALSE)</f>
        <v>0</v>
      </c>
      <c r="N53" s="246">
        <f>+UGpcntDeg*(VLOOKUP($A53,FY15Rev!$A$4:$I$24,9,FALSE))*VLOOKUP($A53,FY15MajorsDegs!$A$3:$S$23,MATCH(N$28,FY15MajorsDegs!$A$2:$S$2,0),FALSE)</f>
        <v>1846432.5331535968</v>
      </c>
      <c r="O53" s="246">
        <f>+UGpcntDeg*(VLOOKUP($A53,FY15Rev!$A$4:$I$24,9,FALSE))*VLOOKUP($A53,FY15MajorsDegs!$A$3:$S$23,MATCH(O$28,FY15MajorsDegs!$A$2:$S$2,0),FALSE)</f>
        <v>1627776.0489643549</v>
      </c>
      <c r="P53" s="246">
        <f>+UGpcntDeg*(VLOOKUP($A53,FY15Rev!$A$4:$I$24,9,FALSE))*VLOOKUP($A53,FY15MajorsDegs!$A$3:$S$23,MATCH(P$28,FY15MajorsDegs!$A$2:$S$2,0),FALSE)</f>
        <v>0</v>
      </c>
      <c r="Q53" s="246">
        <f>+UGpcntDeg*(VLOOKUP($A53,FY15Rev!$A$4:$I$24,9,FALSE))*VLOOKUP($A53,FY15MajorsDegs!$A$3:$S$23,MATCH(Q$28,FY15MajorsDegs!$A$2:$S$2,0),FALSE)</f>
        <v>1263348.5753156189</v>
      </c>
      <c r="R53" s="246">
        <f>+UGpcntDeg*(VLOOKUP($A53,FY15Rev!$A$4:$I$24,9,FALSE))*VLOOKUP($A53,FY15MajorsDegs!$A$3:$S$23,MATCH(R$28,FY15MajorsDegs!$A$2:$S$2,0),FALSE)</f>
        <v>133623.4070045366</v>
      </c>
      <c r="S53" s="246">
        <f>+UGpcntDeg*(VLOOKUP($A53,FY15Rev!$A$4:$I$24,9,FALSE))*VLOOKUP($A53,FY15MajorsDegs!$A$3:$S$23,MATCH(S$28,FY15MajorsDegs!$A$2:$S$2,0),FALSE)</f>
        <v>607379.12274789368</v>
      </c>
      <c r="T53" s="285">
        <f t="shared" ref="T53:T74" si="6">SUM(C53:Q53)+R53+S53</f>
        <v>107129529.6702735</v>
      </c>
    </row>
    <row r="54" spans="1:20" s="44" customFormat="1" ht="20.100000000000001" customHeight="1" x14ac:dyDescent="0.25">
      <c r="A54" s="229" t="s">
        <v>19</v>
      </c>
      <c r="B54" s="230" t="s">
        <v>20</v>
      </c>
      <c r="C54" s="217">
        <f>+GPpcntMjr*(VLOOKUP($A54,FY15Rev!$A$4:$I$24,9,FALSE))*VLOOKUP($A54,FY15MajorsDegs!$A$3:$S$23,MATCH(C$28,FY15MajorsDegs!$A$2:$S$2,0),FALSE)</f>
        <v>71173.136895028336</v>
      </c>
      <c r="D54" s="217">
        <f>+GPpcntMjr*(VLOOKUP($A54,FY15Rev!$A$4:$I$24,9,FALSE))*VLOOKUP($A54,FY15MajorsDegs!$A$3:$S$23,MATCH(D$28,FY15MajorsDegs!$A$2:$S$2,0),FALSE)</f>
        <v>7863984.5983833997</v>
      </c>
      <c r="E54" s="217">
        <f>+GPpcntMjr*(VLOOKUP($A54,FY15Rev!$A$4:$I$24,9,FALSE))*VLOOKUP($A54,FY15MajorsDegs!$A$3:$S$23,MATCH(E$28,FY15MajorsDegs!$A$2:$S$2,0),FALSE)</f>
        <v>283398.49054565816</v>
      </c>
      <c r="F54" s="217">
        <f>+GPpcntMjr*(VLOOKUP($A54,FY15Rev!$A$4:$I$24,9,FALSE))*VLOOKUP($A54,FY15MajorsDegs!$A$3:$S$23,MATCH(F$28,FY15MajorsDegs!$A$2:$S$2,0),FALSE)</f>
        <v>0</v>
      </c>
      <c r="G54" s="217">
        <f>+GPpcntMjr*(VLOOKUP($A54,FY15Rev!$A$4:$I$24,9,FALSE))*VLOOKUP($A54,FY15MajorsDegs!$A$3:$S$23,MATCH(G$28,FY15MajorsDegs!$A$2:$S$2,0),FALSE)</f>
        <v>449037.79095590598</v>
      </c>
      <c r="H54" s="217">
        <f>+GPpcntMjr*(VLOOKUP($A54,FY15Rev!$A$4:$I$24,9,FALSE))*VLOOKUP($A54,FY15MajorsDegs!$A$3:$S$23,MATCH(H$28,FY15MajorsDegs!$A$2:$S$2,0),FALSE)</f>
        <v>0</v>
      </c>
      <c r="I54" s="217">
        <f>+GPpcntMjr*(VLOOKUP($A54,FY15Rev!$A$4:$I$24,9,FALSE))*VLOOKUP($A54,FY15MajorsDegs!$A$3:$S$23,MATCH(I$28,FY15MajorsDegs!$A$2:$S$2,0),FALSE)</f>
        <v>174697.69965143315</v>
      </c>
      <c r="J54" s="217">
        <f>+GPpcntMjr*(VLOOKUP($A54,FY15Rev!$A$4:$I$24,9,FALSE))*VLOOKUP($A54,FY15MajorsDegs!$A$3:$S$23,MATCH(J$28,FY15MajorsDegs!$A$2:$S$2,0),FALSE)</f>
        <v>3882.1711033651809</v>
      </c>
      <c r="K54" s="217">
        <f>+GPpcntMjr*(VLOOKUP($A54,FY15Rev!$A$4:$I$24,9,FALSE))*VLOOKUP($A54,FY15MajorsDegs!$A$3:$S$23,MATCH(K$28,FY15MajorsDegs!$A$2:$S$2,0),FALSE)</f>
        <v>72467.193929483386</v>
      </c>
      <c r="L54" s="217">
        <f>+GPpcntMjr*(VLOOKUP($A54,FY15Rev!$A$4:$I$24,9,FALSE))*VLOOKUP($A54,FY15MajorsDegs!$A$3:$S$23,MATCH(L$28,FY15MajorsDegs!$A$2:$S$2,0),FALSE)</f>
        <v>0</v>
      </c>
      <c r="M54" s="217">
        <f>+GPpcntMjr*(VLOOKUP($A54,FY15Rev!$A$4:$I$24,9,FALSE))*VLOOKUP($A54,FY15MajorsDegs!$A$3:$S$23,MATCH(M$28,FY15MajorsDegs!$A$2:$S$2,0),FALSE)</f>
        <v>0</v>
      </c>
      <c r="N54" s="217">
        <f>+GPpcntMjr*(VLOOKUP($A54,FY15Rev!$A$4:$I$24,9,FALSE))*VLOOKUP($A54,FY15MajorsDegs!$A$3:$S$23,MATCH(N$28,FY15MajorsDegs!$A$2:$S$2,0),FALSE)</f>
        <v>1625335.6352755558</v>
      </c>
      <c r="O54" s="217">
        <f>+GPpcntMjr*(VLOOKUP($A54,FY15Rev!$A$4:$I$24,9,FALSE))*VLOOKUP($A54,FY15MajorsDegs!$A$3:$S$23,MATCH(O$28,FY15MajorsDegs!$A$2:$S$2,0),FALSE)</f>
        <v>2588.1140689101207</v>
      </c>
      <c r="P54" s="217">
        <f>+GPpcntMjr*(VLOOKUP($A54,FY15Rev!$A$4:$I$24,9,FALSE))*VLOOKUP($A54,FY15MajorsDegs!$A$3:$S$23,MATCH(P$28,FY15MajorsDegs!$A$2:$S$2,0),FALSE)</f>
        <v>230342.15213300075</v>
      </c>
      <c r="Q54" s="217">
        <f>+GPpcntMjr*(VLOOKUP($A54,FY15Rev!$A$4:$I$24,9,FALSE))*VLOOKUP($A54,FY15MajorsDegs!$A$3:$S$23,MATCH(Q$28,FY15MajorsDegs!$A$2:$S$2,0),FALSE)</f>
        <v>3882.1711033651809</v>
      </c>
      <c r="R54" s="217">
        <f>+GPpcntMjr*(VLOOKUP($A54,FY15Rev!$A$4:$I$24,9,FALSE))*VLOOKUP($A54,FY15MajorsDegs!$A$3:$S$23,MATCH(R$28,FY15MajorsDegs!$A$2:$S$2,0),FALSE)</f>
        <v>0</v>
      </c>
      <c r="S54" s="217">
        <f>+GPpcntMjr*(VLOOKUP($A54,FY15Rev!$A$4:$I$24,9,FALSE))*VLOOKUP($A54,FY15MajorsDegs!$A$3:$S$23,MATCH(S$28,FY15MajorsDegs!$A$2:$S$2,0),FALSE)</f>
        <v>1043009.9697707784</v>
      </c>
      <c r="T54" s="231">
        <f t="shared" si="6"/>
        <v>11823799.123815887</v>
      </c>
    </row>
    <row r="55" spans="1:20" ht="20.100000000000001" customHeight="1" x14ac:dyDescent="0.25">
      <c r="A55" s="229" t="s">
        <v>22</v>
      </c>
      <c r="B55" s="247" t="s">
        <v>23</v>
      </c>
      <c r="C55" s="248">
        <f>+GPpcntMjr*(VLOOKUP($A55,FY15Rev!$A$4:$I$24,9,FALSE))*VLOOKUP($A55,FY15MajorsDegs!$A$3:$S$23,MATCH(C$28,FY15MajorsDegs!$A$2:$S$2,0),FALSE)</f>
        <v>0</v>
      </c>
      <c r="D55" s="248">
        <f>+GPpcntMjr*(VLOOKUP($A55,FY15Rev!$A$4:$I$24,9,FALSE))*VLOOKUP($A55,FY15MajorsDegs!$A$3:$S$23,MATCH(D$28,FY15MajorsDegs!$A$2:$S$2,0),FALSE)</f>
        <v>0</v>
      </c>
      <c r="E55" s="248">
        <f>+GPpcntMjr*(VLOOKUP($A55,FY15Rev!$A$4:$I$24,9,FALSE))*VLOOKUP($A55,FY15MajorsDegs!$A$3:$S$23,MATCH(E$28,FY15MajorsDegs!$A$2:$S$2,0),FALSE)</f>
        <v>0</v>
      </c>
      <c r="F55" s="248">
        <f>+GPpcntMjr*(VLOOKUP($A55,FY15Rev!$A$4:$I$24,9,FALSE))*VLOOKUP($A55,FY15MajorsDegs!$A$3:$S$23,MATCH(F$28,FY15MajorsDegs!$A$2:$S$2,0),FALSE)</f>
        <v>0</v>
      </c>
      <c r="G55" s="248">
        <f>+GPpcntMjr*(VLOOKUP($A55,FY15Rev!$A$4:$I$24,9,FALSE))*VLOOKUP($A55,FY15MajorsDegs!$A$3:$S$23,MATCH(G$28,FY15MajorsDegs!$A$2:$S$2,0),FALSE)</f>
        <v>0</v>
      </c>
      <c r="H55" s="248">
        <f>+GPpcntMjr*(VLOOKUP($A55,FY15Rev!$A$4:$I$24,9,FALSE))*VLOOKUP($A55,FY15MajorsDegs!$A$3:$S$23,MATCH(H$28,FY15MajorsDegs!$A$2:$S$2,0),FALSE)</f>
        <v>0</v>
      </c>
      <c r="I55" s="248">
        <f>+GPpcntMjr*(VLOOKUP($A55,FY15Rev!$A$4:$I$24,9,FALSE))*VLOOKUP($A55,FY15MajorsDegs!$A$3:$S$23,MATCH(I$28,FY15MajorsDegs!$A$2:$S$2,0),FALSE)</f>
        <v>0</v>
      </c>
      <c r="J55" s="248">
        <f>+GPpcntMjr*(VLOOKUP($A55,FY15Rev!$A$4:$I$24,9,FALSE))*VLOOKUP($A55,FY15MajorsDegs!$A$3:$S$23,MATCH(J$28,FY15MajorsDegs!$A$2:$S$2,0),FALSE)</f>
        <v>0</v>
      </c>
      <c r="K55" s="248">
        <f>+GPpcntMjr*(VLOOKUP($A55,FY15Rev!$A$4:$I$24,9,FALSE))*VLOOKUP($A55,FY15MajorsDegs!$A$3:$S$23,MATCH(K$28,FY15MajorsDegs!$A$2:$S$2,0),FALSE)</f>
        <v>0</v>
      </c>
      <c r="L55" s="248">
        <f>+GPpcntMjr*(VLOOKUP($A55,FY15Rev!$A$4:$I$24,9,FALSE))*VLOOKUP($A55,FY15MajorsDegs!$A$3:$S$23,MATCH(L$28,FY15MajorsDegs!$A$2:$S$2,0),FALSE)</f>
        <v>266276.81457564305</v>
      </c>
      <c r="M55" s="248">
        <f>+GPpcntMjr*(VLOOKUP($A55,FY15Rev!$A$4:$I$24,9,FALSE))*VLOOKUP($A55,FY15MajorsDegs!$A$3:$S$23,MATCH(M$28,FY15MajorsDegs!$A$2:$S$2,0),FALSE)</f>
        <v>0</v>
      </c>
      <c r="N55" s="248">
        <f>+GPpcntMjr*(VLOOKUP($A55,FY15Rev!$A$4:$I$24,9,FALSE))*VLOOKUP($A55,FY15MajorsDegs!$A$3:$S$23,MATCH(N$28,FY15MajorsDegs!$A$2:$S$2,0),FALSE)</f>
        <v>747623.36400084395</v>
      </c>
      <c r="O55" s="248">
        <f>+GPpcntMjr*(VLOOKUP($A55,FY15Rev!$A$4:$I$24,9,FALSE))*VLOOKUP($A55,FY15MajorsDegs!$A$3:$S$23,MATCH(O$28,FY15MajorsDegs!$A$2:$S$2,0),FALSE)</f>
        <v>0</v>
      </c>
      <c r="P55" s="248">
        <f>+GPpcntMjr*(VLOOKUP($A55,FY15Rev!$A$4:$I$24,9,FALSE))*VLOOKUP($A55,FY15MajorsDegs!$A$3:$S$23,MATCH(P$28,FY15MajorsDegs!$A$2:$S$2,0),FALSE)</f>
        <v>0</v>
      </c>
      <c r="Q55" s="248">
        <f>+GPpcntMjr*(VLOOKUP($A55,FY15Rev!$A$4:$I$24,9,FALSE))*VLOOKUP($A55,FY15MajorsDegs!$A$3:$S$23,MATCH(Q$28,FY15MajorsDegs!$A$2:$S$2,0),FALSE)</f>
        <v>0</v>
      </c>
      <c r="R55" s="248">
        <f>+GPpcntMjr*(VLOOKUP($A55,FY15Rev!$A$4:$I$24,9,FALSE))*VLOOKUP($A55,FY15MajorsDegs!$A$3:$S$23,MATCH(R$28,FY15MajorsDegs!$A$2:$S$2,0),FALSE)</f>
        <v>0</v>
      </c>
      <c r="S55" s="248">
        <f>+GPpcntMjr*(VLOOKUP($A55,FY15Rev!$A$4:$I$24,9,FALSE))*VLOOKUP($A55,FY15MajorsDegs!$A$3:$S$23,MATCH(S$28,FY15MajorsDegs!$A$2:$S$2,0),FALSE)</f>
        <v>0</v>
      </c>
      <c r="T55" s="286">
        <f t="shared" si="6"/>
        <v>1013900.178576487</v>
      </c>
    </row>
    <row r="56" spans="1:20" s="44" customFormat="1" ht="20.100000000000001" customHeight="1" x14ac:dyDescent="0.25">
      <c r="A56" s="229" t="s">
        <v>24</v>
      </c>
      <c r="B56" s="230" t="s">
        <v>25</v>
      </c>
      <c r="C56" s="217">
        <f>+GPpcntMjr*(VLOOKUP($A56,FY15Rev!$A$4:$I$24,9,FALSE))*VLOOKUP($A56,FY15MajorsDegs!$A$3:$S$23,MATCH(C$28,FY15MajorsDegs!$A$2:$S$2,0),FALSE)</f>
        <v>0</v>
      </c>
      <c r="D56" s="217">
        <f>+GPpcntMjr*(VLOOKUP($A56,FY15Rev!$A$4:$I$24,9,FALSE))*VLOOKUP($A56,FY15MajorsDegs!$A$3:$S$23,MATCH(D$28,FY15MajorsDegs!$A$2:$S$2,0),FALSE)</f>
        <v>63435.264922406655</v>
      </c>
      <c r="E56" s="217">
        <f>+GPpcntMjr*(VLOOKUP($A56,FY15Rev!$A$4:$I$24,9,FALSE))*VLOOKUP($A56,FY15MajorsDegs!$A$3:$S$23,MATCH(E$28,FY15MajorsDegs!$A$2:$S$2,0),FALSE)</f>
        <v>15858.81623060166</v>
      </c>
      <c r="F56" s="217">
        <f>+GPpcntMjr*(VLOOKUP($A56,FY15Rev!$A$4:$I$24,9,FALSE))*VLOOKUP($A56,FY15MajorsDegs!$A$3:$S$23,MATCH(F$28,FY15MajorsDegs!$A$2:$S$2,0),FALSE)</f>
        <v>3964.7040576504151</v>
      </c>
      <c r="G56" s="217">
        <f>+GPpcntMjr*(VLOOKUP($A56,FY15Rev!$A$4:$I$24,9,FALSE))*VLOOKUP($A56,FY15MajorsDegs!$A$3:$S$23,MATCH(G$28,FY15MajorsDegs!$A$2:$S$2,0),FALSE)</f>
        <v>5723050.3072183756</v>
      </c>
      <c r="H56" s="217">
        <f>+GPpcntMjr*(VLOOKUP($A56,FY15Rev!$A$4:$I$24,9,FALSE))*VLOOKUP($A56,FY15MajorsDegs!$A$3:$S$23,MATCH(H$28,FY15MajorsDegs!$A$2:$S$2,0),FALSE)</f>
        <v>5947.0560864756235</v>
      </c>
      <c r="I56" s="217">
        <f>+GPpcntMjr*(VLOOKUP($A56,FY15Rev!$A$4:$I$24,9,FALSE))*VLOOKUP($A56,FY15MajorsDegs!$A$3:$S$23,MATCH(I$28,FY15MajorsDegs!$A$2:$S$2,0),FALSE)</f>
        <v>1982.3520288252075</v>
      </c>
      <c r="J56" s="217">
        <f>+GPpcntMjr*(VLOOKUP($A56,FY15Rev!$A$4:$I$24,9,FALSE))*VLOOKUP($A56,FY15MajorsDegs!$A$3:$S$23,MATCH(J$28,FY15MajorsDegs!$A$2:$S$2,0),FALSE)</f>
        <v>27752.928403552909</v>
      </c>
      <c r="K56" s="217">
        <f>+GPpcntMjr*(VLOOKUP($A56,FY15Rev!$A$4:$I$24,9,FALSE))*VLOOKUP($A56,FY15MajorsDegs!$A$3:$S$23,MATCH(K$28,FY15MajorsDegs!$A$2:$S$2,0),FALSE)</f>
        <v>1982.3520288252075</v>
      </c>
      <c r="L56" s="217">
        <f>+GPpcntMjr*(VLOOKUP($A56,FY15Rev!$A$4:$I$24,9,FALSE))*VLOOKUP($A56,FY15MajorsDegs!$A$3:$S$23,MATCH(L$28,FY15MajorsDegs!$A$2:$S$2,0),FALSE)</f>
        <v>3964.7040576504151</v>
      </c>
      <c r="M56" s="217">
        <f>+GPpcntMjr*(VLOOKUP($A56,FY15Rev!$A$4:$I$24,9,FALSE))*VLOOKUP($A56,FY15MajorsDegs!$A$3:$S$23,MATCH(M$28,FY15MajorsDegs!$A$2:$S$2,0),FALSE)</f>
        <v>0</v>
      </c>
      <c r="N56" s="217">
        <f>+GPpcntMjr*(VLOOKUP($A56,FY15Rev!$A$4:$I$24,9,FALSE))*VLOOKUP($A56,FY15MajorsDegs!$A$3:$S$23,MATCH(N$28,FY15MajorsDegs!$A$2:$S$2,0),FALSE)</f>
        <v>65417.616951231867</v>
      </c>
      <c r="O56" s="217">
        <f>+GPpcntMjr*(VLOOKUP($A56,FY15Rev!$A$4:$I$24,9,FALSE))*VLOOKUP($A56,FY15MajorsDegs!$A$3:$S$23,MATCH(O$28,FY15MajorsDegs!$A$2:$S$2,0),FALSE)</f>
        <v>370699.82939031388</v>
      </c>
      <c r="P56" s="217">
        <f>+GPpcntMjr*(VLOOKUP($A56,FY15Rev!$A$4:$I$24,9,FALSE))*VLOOKUP($A56,FY15MajorsDegs!$A$3:$S$23,MATCH(P$28,FY15MajorsDegs!$A$2:$S$2,0),FALSE)</f>
        <v>0</v>
      </c>
      <c r="Q56" s="217">
        <f>+GPpcntMjr*(VLOOKUP($A56,FY15Rev!$A$4:$I$24,9,FALSE))*VLOOKUP($A56,FY15MajorsDegs!$A$3:$S$23,MATCH(Q$28,FY15MajorsDegs!$A$2:$S$2,0),FALSE)</f>
        <v>57488.208835931015</v>
      </c>
      <c r="R56" s="217">
        <f>+GPpcntMjr*(VLOOKUP($A56,FY15Rev!$A$4:$I$24,9,FALSE))*VLOOKUP($A56,FY15MajorsDegs!$A$3:$S$23,MATCH(R$28,FY15MajorsDegs!$A$2:$S$2,0),FALSE)</f>
        <v>3964.7040576504151</v>
      </c>
      <c r="S56" s="217">
        <f>+GPpcntMjr*(VLOOKUP($A56,FY15Rev!$A$4:$I$24,9,FALSE))*VLOOKUP($A56,FY15MajorsDegs!$A$3:$S$23,MATCH(S$28,FY15MajorsDegs!$A$2:$S$2,0),FALSE)</f>
        <v>81276.433181833519</v>
      </c>
      <c r="T56" s="231">
        <f t="shared" si="6"/>
        <v>6426785.2774513243</v>
      </c>
    </row>
    <row r="57" spans="1:20" ht="20.100000000000001" customHeight="1" x14ac:dyDescent="0.25">
      <c r="A57" s="229" t="s">
        <v>28</v>
      </c>
      <c r="B57" s="247" t="s">
        <v>29</v>
      </c>
      <c r="C57" s="248">
        <f>+GPpcntMjr*(VLOOKUP($A57,FY15Rev!$A$4:$I$24,9,FALSE))*VLOOKUP($A57,FY15MajorsDegs!$A$3:$S$23,MATCH(C$28,FY15MajorsDegs!$A$2:$S$2,0),FALSE)</f>
        <v>0</v>
      </c>
      <c r="D57" s="248">
        <f>+GPpcntMjr*(VLOOKUP($A57,FY15Rev!$A$4:$I$24,9,FALSE))*VLOOKUP($A57,FY15MajorsDegs!$A$3:$S$23,MATCH(D$28,FY15MajorsDegs!$A$2:$S$2,0),FALSE)</f>
        <v>32314.180402089583</v>
      </c>
      <c r="E57" s="248">
        <f>+GPpcntMjr*(VLOOKUP($A57,FY15Rev!$A$4:$I$24,9,FALSE))*VLOOKUP($A57,FY15MajorsDegs!$A$3:$S$23,MATCH(E$28,FY15MajorsDegs!$A$2:$S$2,0),FALSE)</f>
        <v>0</v>
      </c>
      <c r="F57" s="248">
        <f>+GPpcntMjr*(VLOOKUP($A57,FY15Rev!$A$4:$I$24,9,FALSE))*VLOOKUP($A57,FY15MajorsDegs!$A$3:$S$23,MATCH(F$28,FY15MajorsDegs!$A$2:$S$2,0),FALSE)</f>
        <v>0</v>
      </c>
      <c r="G57" s="248">
        <f>+GPpcntMjr*(VLOOKUP($A57,FY15Rev!$A$4:$I$24,9,FALSE))*VLOOKUP($A57,FY15MajorsDegs!$A$3:$S$23,MATCH(G$28,FY15MajorsDegs!$A$2:$S$2,0),FALSE)</f>
        <v>2019.636275130599</v>
      </c>
      <c r="H57" s="248">
        <f>+GPpcntMjr*(VLOOKUP($A57,FY15Rev!$A$4:$I$24,9,FALSE))*VLOOKUP($A57,FY15MajorsDegs!$A$3:$S$23,MATCH(H$28,FY15MajorsDegs!$A$2:$S$2,0),FALSE)</f>
        <v>2904236.9636378014</v>
      </c>
      <c r="I57" s="248">
        <f>+GPpcntMjr*(VLOOKUP($A57,FY15Rev!$A$4:$I$24,9,FALSE))*VLOOKUP($A57,FY15MajorsDegs!$A$3:$S$23,MATCH(I$28,FY15MajorsDegs!$A$2:$S$2,0),FALSE)</f>
        <v>0</v>
      </c>
      <c r="J57" s="248">
        <f>+GPpcntMjr*(VLOOKUP($A57,FY15Rev!$A$4:$I$24,9,FALSE))*VLOOKUP($A57,FY15MajorsDegs!$A$3:$S$23,MATCH(J$28,FY15MajorsDegs!$A$2:$S$2,0),FALSE)</f>
        <v>2019.636275130599</v>
      </c>
      <c r="K57" s="248">
        <f>+GPpcntMjr*(VLOOKUP($A57,FY15Rev!$A$4:$I$24,9,FALSE))*VLOOKUP($A57,FY15MajorsDegs!$A$3:$S$23,MATCH(K$28,FY15MajorsDegs!$A$2:$S$2,0),FALSE)</f>
        <v>8078.5451005223958</v>
      </c>
      <c r="L57" s="248">
        <f>+GPpcntMjr*(VLOOKUP($A57,FY15Rev!$A$4:$I$24,9,FALSE))*VLOOKUP($A57,FY15MajorsDegs!$A$3:$S$23,MATCH(L$28,FY15MajorsDegs!$A$2:$S$2,0),FALSE)</f>
        <v>0</v>
      </c>
      <c r="M57" s="248">
        <f>+GPpcntMjr*(VLOOKUP($A57,FY15Rev!$A$4:$I$24,9,FALSE))*VLOOKUP($A57,FY15MajorsDegs!$A$3:$S$23,MATCH(M$28,FY15MajorsDegs!$A$2:$S$2,0),FALSE)</f>
        <v>0</v>
      </c>
      <c r="N57" s="248">
        <f>+GPpcntMjr*(VLOOKUP($A57,FY15Rev!$A$4:$I$24,9,FALSE))*VLOOKUP($A57,FY15MajorsDegs!$A$3:$S$23,MATCH(N$28,FY15MajorsDegs!$A$2:$S$2,0),FALSE)</f>
        <v>0</v>
      </c>
      <c r="O57" s="248">
        <f>+GPpcntMjr*(VLOOKUP($A57,FY15Rev!$A$4:$I$24,9,FALSE))*VLOOKUP($A57,FY15MajorsDegs!$A$3:$S$23,MATCH(O$28,FY15MajorsDegs!$A$2:$S$2,0),FALSE)</f>
        <v>0</v>
      </c>
      <c r="P57" s="248">
        <f>+GPpcntMjr*(VLOOKUP($A57,FY15Rev!$A$4:$I$24,9,FALSE))*VLOOKUP($A57,FY15MajorsDegs!$A$3:$S$23,MATCH(P$28,FY15MajorsDegs!$A$2:$S$2,0),FALSE)</f>
        <v>0</v>
      </c>
      <c r="Q57" s="248">
        <f>+GPpcntMjr*(VLOOKUP($A57,FY15Rev!$A$4:$I$24,9,FALSE))*VLOOKUP($A57,FY15MajorsDegs!$A$3:$S$23,MATCH(Q$28,FY15MajorsDegs!$A$2:$S$2,0),FALSE)</f>
        <v>0</v>
      </c>
      <c r="R57" s="248">
        <f>+GPpcntMjr*(VLOOKUP($A57,FY15Rev!$A$4:$I$24,9,FALSE))*VLOOKUP($A57,FY15MajorsDegs!$A$3:$S$23,MATCH(R$28,FY15MajorsDegs!$A$2:$S$2,0),FALSE)</f>
        <v>0</v>
      </c>
      <c r="S57" s="248">
        <f>+GPpcntMjr*(VLOOKUP($A57,FY15Rev!$A$4:$I$24,9,FALSE))*VLOOKUP($A57,FY15MajorsDegs!$A$3:$S$23,MATCH(S$28,FY15MajorsDegs!$A$2:$S$2,0),FALSE)</f>
        <v>8078.5451005223958</v>
      </c>
      <c r="T57" s="286">
        <f t="shared" si="6"/>
        <v>2956747.5067911968</v>
      </c>
    </row>
    <row r="58" spans="1:20" s="44" customFormat="1" ht="20.100000000000001" customHeight="1" x14ac:dyDescent="0.25">
      <c r="A58" s="229" t="s">
        <v>32</v>
      </c>
      <c r="B58" s="230" t="s">
        <v>33</v>
      </c>
      <c r="C58" s="217">
        <f>+GPpcntMjr*(VLOOKUP($A58,FY15Rev!$A$4:$I$24,9,FALSE))*VLOOKUP($A58,FY15MajorsDegs!$A$3:$S$23,MATCH(C$28,FY15MajorsDegs!$A$2:$S$2,0),FALSE)</f>
        <v>0</v>
      </c>
      <c r="D58" s="217">
        <f>+GPpcntMjr*(VLOOKUP($A58,FY15Rev!$A$4:$I$24,9,FALSE))*VLOOKUP($A58,FY15MajorsDegs!$A$3:$S$23,MATCH(D$28,FY15MajorsDegs!$A$2:$S$2,0),FALSE)</f>
        <v>12499.503913927078</v>
      </c>
      <c r="E58" s="217">
        <f>+GPpcntMjr*(VLOOKUP($A58,FY15Rev!$A$4:$I$24,9,FALSE))*VLOOKUP($A58,FY15MajorsDegs!$A$3:$S$23,MATCH(E$28,FY15MajorsDegs!$A$2:$S$2,0),FALSE)</f>
        <v>0</v>
      </c>
      <c r="F58" s="217">
        <f>+GPpcntMjr*(VLOOKUP($A58,FY15Rev!$A$4:$I$24,9,FALSE))*VLOOKUP($A58,FY15MajorsDegs!$A$3:$S$23,MATCH(F$28,FY15MajorsDegs!$A$2:$S$2,0),FALSE)</f>
        <v>3743601.4222211596</v>
      </c>
      <c r="G58" s="217">
        <f>+GPpcntMjr*(VLOOKUP($A58,FY15Rev!$A$4:$I$24,9,FALSE))*VLOOKUP($A58,FY15MajorsDegs!$A$3:$S$23,MATCH(G$28,FY15MajorsDegs!$A$2:$S$2,0),FALSE)</f>
        <v>0</v>
      </c>
      <c r="H58" s="217">
        <f>+GPpcntMjr*(VLOOKUP($A58,FY15Rev!$A$4:$I$24,9,FALSE))*VLOOKUP($A58,FY15MajorsDegs!$A$3:$S$23,MATCH(H$28,FY15MajorsDegs!$A$2:$S$2,0),FALSE)</f>
        <v>0</v>
      </c>
      <c r="I58" s="217">
        <f>+GPpcntMjr*(VLOOKUP($A58,FY15Rev!$A$4:$I$24,9,FALSE))*VLOOKUP($A58,FY15MajorsDegs!$A$3:$S$23,MATCH(I$28,FY15MajorsDegs!$A$2:$S$2,0),FALSE)</f>
        <v>0</v>
      </c>
      <c r="J58" s="217">
        <f>+GPpcntMjr*(VLOOKUP($A58,FY15Rev!$A$4:$I$24,9,FALSE))*VLOOKUP($A58,FY15MajorsDegs!$A$3:$S$23,MATCH(J$28,FY15MajorsDegs!$A$2:$S$2,0),FALSE)</f>
        <v>0</v>
      </c>
      <c r="K58" s="217">
        <f>+GPpcntMjr*(VLOOKUP($A58,FY15Rev!$A$4:$I$24,9,FALSE))*VLOOKUP($A58,FY15MajorsDegs!$A$3:$S$23,MATCH(K$28,FY15MajorsDegs!$A$2:$S$2,0),FALSE)</f>
        <v>0</v>
      </c>
      <c r="L58" s="217">
        <f>+GPpcntMjr*(VLOOKUP($A58,FY15Rev!$A$4:$I$24,9,FALSE))*VLOOKUP($A58,FY15MajorsDegs!$A$3:$S$23,MATCH(L$28,FY15MajorsDegs!$A$2:$S$2,0),FALSE)</f>
        <v>0</v>
      </c>
      <c r="M58" s="217">
        <f>+GPpcntMjr*(VLOOKUP($A58,FY15Rev!$A$4:$I$24,9,FALSE))*VLOOKUP($A58,FY15MajorsDegs!$A$3:$S$23,MATCH(M$28,FY15MajorsDegs!$A$2:$S$2,0),FALSE)</f>
        <v>0</v>
      </c>
      <c r="N58" s="217">
        <f>+GPpcntMjr*(VLOOKUP($A58,FY15Rev!$A$4:$I$24,9,FALSE))*VLOOKUP($A58,FY15MajorsDegs!$A$3:$S$23,MATCH(N$28,FY15MajorsDegs!$A$2:$S$2,0),FALSE)</f>
        <v>0</v>
      </c>
      <c r="O58" s="217">
        <f>+GPpcntMjr*(VLOOKUP($A58,FY15Rev!$A$4:$I$24,9,FALSE))*VLOOKUP($A58,FY15MajorsDegs!$A$3:$S$23,MATCH(O$28,FY15MajorsDegs!$A$2:$S$2,0),FALSE)</f>
        <v>0</v>
      </c>
      <c r="P58" s="217">
        <f>+GPpcntMjr*(VLOOKUP($A58,FY15Rev!$A$4:$I$24,9,FALSE))*VLOOKUP($A58,FY15MajorsDegs!$A$3:$S$23,MATCH(P$28,FY15MajorsDegs!$A$2:$S$2,0),FALSE)</f>
        <v>0</v>
      </c>
      <c r="Q58" s="217">
        <f>+GPpcntMjr*(VLOOKUP($A58,FY15Rev!$A$4:$I$24,9,FALSE))*VLOOKUP($A58,FY15MajorsDegs!$A$3:$S$23,MATCH(Q$28,FY15MajorsDegs!$A$2:$S$2,0),FALSE)</f>
        <v>0</v>
      </c>
      <c r="R58" s="217">
        <f>+GPpcntMjr*(VLOOKUP($A58,FY15Rev!$A$4:$I$24,9,FALSE))*VLOOKUP($A58,FY15MajorsDegs!$A$3:$S$23,MATCH(R$28,FY15MajorsDegs!$A$2:$S$2,0),FALSE)</f>
        <v>0</v>
      </c>
      <c r="S58" s="217">
        <f>+GPpcntMjr*(VLOOKUP($A58,FY15Rev!$A$4:$I$24,9,FALSE))*VLOOKUP($A58,FY15MajorsDegs!$A$3:$S$23,MATCH(S$28,FY15MajorsDegs!$A$2:$S$2,0),FALSE)</f>
        <v>0</v>
      </c>
      <c r="T58" s="231">
        <f t="shared" si="6"/>
        <v>3756100.9261350865</v>
      </c>
    </row>
    <row r="59" spans="1:20" ht="20.100000000000001" customHeight="1" x14ac:dyDescent="0.25">
      <c r="A59" s="229" t="s">
        <v>38</v>
      </c>
      <c r="B59" s="247" t="s">
        <v>220</v>
      </c>
      <c r="C59" s="248">
        <f>+GPpcntMjr*(VLOOKUP($A59,FY15Rev!$A$4:$I$24,9,FALSE))*VLOOKUP($A59,FY15MajorsDegs!$A$3:$S$23,MATCH(C$28,FY15MajorsDegs!$A$2:$S$2,0),FALSE)</f>
        <v>0</v>
      </c>
      <c r="D59" s="248">
        <f>+GPpcntMjr*(VLOOKUP($A59,FY15Rev!$A$4:$I$24,9,FALSE))*VLOOKUP($A59,FY15MajorsDegs!$A$3:$S$23,MATCH(D$28,FY15MajorsDegs!$A$2:$S$2,0),FALSE)</f>
        <v>0</v>
      </c>
      <c r="E59" s="248">
        <f>+GPpcntMjr*(VLOOKUP($A59,FY15Rev!$A$4:$I$24,9,FALSE))*VLOOKUP($A59,FY15MajorsDegs!$A$3:$S$23,MATCH(E$28,FY15MajorsDegs!$A$2:$S$2,0),FALSE)</f>
        <v>0</v>
      </c>
      <c r="F59" s="248">
        <f>+GPpcntMjr*(VLOOKUP($A59,FY15Rev!$A$4:$I$24,9,FALSE))*VLOOKUP($A59,FY15MajorsDegs!$A$3:$S$23,MATCH(F$28,FY15MajorsDegs!$A$2:$S$2,0),FALSE)</f>
        <v>0</v>
      </c>
      <c r="G59" s="248">
        <f>+GPpcntMjr*(VLOOKUP($A59,FY15Rev!$A$4:$I$24,9,FALSE))*VLOOKUP($A59,FY15MajorsDegs!$A$3:$S$23,MATCH(G$28,FY15MajorsDegs!$A$2:$S$2,0),FALSE)</f>
        <v>0</v>
      </c>
      <c r="H59" s="248">
        <f>+GPpcntMjr*(VLOOKUP($A59,FY15Rev!$A$4:$I$24,9,FALSE))*VLOOKUP($A59,FY15MajorsDegs!$A$3:$S$23,MATCH(H$28,FY15MajorsDegs!$A$2:$S$2,0),FALSE)</f>
        <v>0</v>
      </c>
      <c r="I59" s="248">
        <f>+GPpcntMjr*(VLOOKUP($A59,FY15Rev!$A$4:$I$24,9,FALSE))*VLOOKUP($A59,FY15MajorsDegs!$A$3:$S$23,MATCH(I$28,FY15MajorsDegs!$A$2:$S$2,0),FALSE)</f>
        <v>0</v>
      </c>
      <c r="J59" s="248">
        <f>+GPpcntMjr*(VLOOKUP($A59,FY15Rev!$A$4:$I$24,9,FALSE))*VLOOKUP($A59,FY15MajorsDegs!$A$3:$S$23,MATCH(J$28,FY15MajorsDegs!$A$2:$S$2,0),FALSE)</f>
        <v>0</v>
      </c>
      <c r="K59" s="248">
        <f>+GPpcntMjr*(VLOOKUP($A59,FY15Rev!$A$4:$I$24,9,FALSE))*VLOOKUP($A59,FY15MajorsDegs!$A$3:$S$23,MATCH(K$28,FY15MajorsDegs!$A$2:$S$2,0),FALSE)</f>
        <v>0</v>
      </c>
      <c r="L59" s="248">
        <f>+GPpcntMjr*(VLOOKUP($A59,FY15Rev!$A$4:$I$24,9,FALSE))*VLOOKUP($A59,FY15MajorsDegs!$A$3:$S$23,MATCH(L$28,FY15MajorsDegs!$A$2:$S$2,0),FALSE)</f>
        <v>0</v>
      </c>
      <c r="M59" s="248">
        <f>+GPpcntMjr*(VLOOKUP($A59,FY15Rev!$A$4:$I$24,9,FALSE))*VLOOKUP($A59,FY15MajorsDegs!$A$3:$S$23,MATCH(M$28,FY15MajorsDegs!$A$2:$S$2,0),FALSE)</f>
        <v>0</v>
      </c>
      <c r="N59" s="248">
        <f>+GPpcntMjr*(VLOOKUP($A59,FY15Rev!$A$4:$I$24,9,FALSE))*VLOOKUP($A59,FY15MajorsDegs!$A$3:$S$23,MATCH(N$28,FY15MajorsDegs!$A$2:$S$2,0),FALSE)</f>
        <v>0</v>
      </c>
      <c r="O59" s="248">
        <f>+GPpcntMjr*(VLOOKUP($A59,FY15Rev!$A$4:$I$24,9,FALSE))*VLOOKUP($A59,FY15MajorsDegs!$A$3:$S$23,MATCH(O$28,FY15MajorsDegs!$A$2:$S$2,0),FALSE)</f>
        <v>0</v>
      </c>
      <c r="P59" s="248">
        <f>+GPpcntMjr*(VLOOKUP($A59,FY15Rev!$A$4:$I$24,9,FALSE))*VLOOKUP($A59,FY15MajorsDegs!$A$3:$S$23,MATCH(P$28,FY15MajorsDegs!$A$2:$S$2,0),FALSE)</f>
        <v>0</v>
      </c>
      <c r="Q59" s="248">
        <f>+GPpcntMjr*(VLOOKUP($A59,FY15Rev!$A$4:$I$24,9,FALSE))*VLOOKUP($A59,FY15MajorsDegs!$A$3:$S$23,MATCH(Q$28,FY15MajorsDegs!$A$2:$S$2,0),FALSE)</f>
        <v>0</v>
      </c>
      <c r="R59" s="248">
        <f>+GPpcntMjr*(VLOOKUP($A59,FY15Rev!$A$4:$I$24,9,FALSE))*VLOOKUP($A59,FY15MajorsDegs!$A$3:$S$23,MATCH(R$28,FY15MajorsDegs!$A$2:$S$2,0),FALSE)</f>
        <v>0</v>
      </c>
      <c r="S59" s="248">
        <f>+GPpcntMjr*(VLOOKUP($A59,FY15Rev!$A$4:$I$24,9,FALSE))*VLOOKUP($A59,FY15MajorsDegs!$A$3:$S$23,MATCH(S$28,FY15MajorsDegs!$A$2:$S$2,0),FALSE)</f>
        <v>0</v>
      </c>
      <c r="T59" s="286">
        <f t="shared" si="6"/>
        <v>0</v>
      </c>
    </row>
    <row r="60" spans="1:20" s="44" customFormat="1" ht="20.100000000000001" customHeight="1" x14ac:dyDescent="0.25">
      <c r="A60" s="229" t="s">
        <v>39</v>
      </c>
      <c r="B60" s="230" t="s">
        <v>40</v>
      </c>
      <c r="C60" s="217">
        <f>+GPpcntMjr*(VLOOKUP($A60,FY15Rev!$A$4:$I$24,9,FALSE))*VLOOKUP($A60,FY15MajorsDegs!$A$3:$S$23,MATCH(C$28,FY15MajorsDegs!$A$2:$S$2,0),FALSE)</f>
        <v>0</v>
      </c>
      <c r="D60" s="217">
        <f>+GPpcntMjr*(VLOOKUP($A60,FY15Rev!$A$4:$I$24,9,FALSE))*VLOOKUP($A60,FY15MajorsDegs!$A$3:$S$23,MATCH(D$28,FY15MajorsDegs!$A$2:$S$2,0),FALSE)</f>
        <v>0</v>
      </c>
      <c r="E60" s="217">
        <f>+GPpcntMjr*(VLOOKUP($A60,FY15Rev!$A$4:$I$24,9,FALSE))*VLOOKUP($A60,FY15MajorsDegs!$A$3:$S$23,MATCH(E$28,FY15MajorsDegs!$A$2:$S$2,0),FALSE)</f>
        <v>0</v>
      </c>
      <c r="F60" s="217">
        <f>+GPpcntMjr*(VLOOKUP($A60,FY15Rev!$A$4:$I$24,9,FALSE))*VLOOKUP($A60,FY15MajorsDegs!$A$3:$S$23,MATCH(F$28,FY15MajorsDegs!$A$2:$S$2,0),FALSE)</f>
        <v>0</v>
      </c>
      <c r="G60" s="217">
        <f>+GPpcntMjr*(VLOOKUP($A60,FY15Rev!$A$4:$I$24,9,FALSE))*VLOOKUP($A60,FY15MajorsDegs!$A$3:$S$23,MATCH(G$28,FY15MajorsDegs!$A$2:$S$2,0),FALSE)</f>
        <v>0</v>
      </c>
      <c r="H60" s="217">
        <f>+GPpcntMjr*(VLOOKUP($A60,FY15Rev!$A$4:$I$24,9,FALSE))*VLOOKUP($A60,FY15MajorsDegs!$A$3:$S$23,MATCH(H$28,FY15MajorsDegs!$A$2:$S$2,0),FALSE)</f>
        <v>0</v>
      </c>
      <c r="I60" s="217">
        <f>+GPpcntMjr*(VLOOKUP($A60,FY15Rev!$A$4:$I$24,9,FALSE))*VLOOKUP($A60,FY15MajorsDegs!$A$3:$S$23,MATCH(I$28,FY15MajorsDegs!$A$2:$S$2,0),FALSE)</f>
        <v>0</v>
      </c>
      <c r="J60" s="217">
        <f>+GPpcntMjr*(VLOOKUP($A60,FY15Rev!$A$4:$I$24,9,FALSE))*VLOOKUP($A60,FY15MajorsDegs!$A$3:$S$23,MATCH(J$28,FY15MajorsDegs!$A$2:$S$2,0),FALSE)</f>
        <v>0</v>
      </c>
      <c r="K60" s="217">
        <f>+GPpcntMjr*(VLOOKUP($A60,FY15Rev!$A$4:$I$24,9,FALSE))*VLOOKUP($A60,FY15MajorsDegs!$A$3:$S$23,MATCH(K$28,FY15MajorsDegs!$A$2:$S$2,0),FALSE)</f>
        <v>2932.0696115081778</v>
      </c>
      <c r="L60" s="217">
        <f>+GPpcntMjr*(VLOOKUP($A60,FY15Rev!$A$4:$I$24,9,FALSE))*VLOOKUP($A60,FY15MajorsDegs!$A$3:$S$23,MATCH(L$28,FY15MajorsDegs!$A$2:$S$2,0),FALSE)</f>
        <v>2128682.5379549372</v>
      </c>
      <c r="M60" s="217">
        <f>+GPpcntMjr*(VLOOKUP($A60,FY15Rev!$A$4:$I$24,9,FALSE))*VLOOKUP($A60,FY15MajorsDegs!$A$3:$S$23,MATCH(M$28,FY15MajorsDegs!$A$2:$S$2,0),FALSE)</f>
        <v>0</v>
      </c>
      <c r="N60" s="217">
        <f>+GPpcntMjr*(VLOOKUP($A60,FY15Rev!$A$4:$I$24,9,FALSE))*VLOOKUP($A60,FY15MajorsDegs!$A$3:$S$23,MATCH(N$28,FY15MajorsDegs!$A$2:$S$2,0),FALSE)</f>
        <v>2932.0696115081778</v>
      </c>
      <c r="O60" s="217">
        <f>+GPpcntMjr*(VLOOKUP($A60,FY15Rev!$A$4:$I$24,9,FALSE))*VLOOKUP($A60,FY15MajorsDegs!$A$3:$S$23,MATCH(O$28,FY15MajorsDegs!$A$2:$S$2,0),FALSE)</f>
        <v>0</v>
      </c>
      <c r="P60" s="217">
        <f>+GPpcntMjr*(VLOOKUP($A60,FY15Rev!$A$4:$I$24,9,FALSE))*VLOOKUP($A60,FY15MajorsDegs!$A$3:$S$23,MATCH(P$28,FY15MajorsDegs!$A$2:$S$2,0),FALSE)</f>
        <v>0</v>
      </c>
      <c r="Q60" s="217">
        <f>+GPpcntMjr*(VLOOKUP($A60,FY15Rev!$A$4:$I$24,9,FALSE))*VLOOKUP($A60,FY15MajorsDegs!$A$3:$S$23,MATCH(Q$28,FY15MajorsDegs!$A$2:$S$2,0),FALSE)</f>
        <v>11728.278446032711</v>
      </c>
      <c r="R60" s="217">
        <f>+GPpcntMjr*(VLOOKUP($A60,FY15Rev!$A$4:$I$24,9,FALSE))*VLOOKUP($A60,FY15MajorsDegs!$A$3:$S$23,MATCH(R$28,FY15MajorsDegs!$A$2:$S$2,0),FALSE)</f>
        <v>0</v>
      </c>
      <c r="S60" s="217">
        <f>+GPpcntMjr*(VLOOKUP($A60,FY15Rev!$A$4:$I$24,9,FALSE))*VLOOKUP($A60,FY15MajorsDegs!$A$3:$S$23,MATCH(S$28,FY15MajorsDegs!$A$2:$S$2,0),FALSE)</f>
        <v>2932.0696115081778</v>
      </c>
      <c r="T60" s="231">
        <f t="shared" si="6"/>
        <v>2149207.0252354951</v>
      </c>
    </row>
    <row r="61" spans="1:20" ht="20.100000000000001" customHeight="1" x14ac:dyDescent="0.25">
      <c r="A61" s="229" t="s">
        <v>44</v>
      </c>
      <c r="B61" s="247" t="s">
        <v>45</v>
      </c>
      <c r="C61" s="248">
        <f>+GPpcntMjr*(VLOOKUP($A61,FY15Rev!$A$4:$I$24,9,FALSE))*VLOOKUP($A61,FY15MajorsDegs!$A$3:$S$23,MATCH(C$28,FY15MajorsDegs!$A$2:$S$2,0),FALSE)</f>
        <v>0</v>
      </c>
      <c r="D61" s="248">
        <f>+GPpcntMjr*(VLOOKUP($A61,FY15Rev!$A$4:$I$24,9,FALSE))*VLOOKUP($A61,FY15MajorsDegs!$A$3:$S$23,MATCH(D$28,FY15MajorsDegs!$A$2:$S$2,0),FALSE)</f>
        <v>0</v>
      </c>
      <c r="E61" s="248">
        <f>+GPpcntMjr*(VLOOKUP($A61,FY15Rev!$A$4:$I$24,9,FALSE))*VLOOKUP($A61,FY15MajorsDegs!$A$3:$S$23,MATCH(E$28,FY15MajorsDegs!$A$2:$S$2,0),FALSE)</f>
        <v>0</v>
      </c>
      <c r="F61" s="248">
        <f>+GPpcntMjr*(VLOOKUP($A61,FY15Rev!$A$4:$I$24,9,FALSE))*VLOOKUP($A61,FY15MajorsDegs!$A$3:$S$23,MATCH(F$28,FY15MajorsDegs!$A$2:$S$2,0),FALSE)</f>
        <v>0</v>
      </c>
      <c r="G61" s="248">
        <f>+GPpcntMjr*(VLOOKUP($A61,FY15Rev!$A$4:$I$24,9,FALSE))*VLOOKUP($A61,FY15MajorsDegs!$A$3:$S$23,MATCH(G$28,FY15MajorsDegs!$A$2:$S$2,0),FALSE)</f>
        <v>0</v>
      </c>
      <c r="H61" s="248">
        <f>+GPpcntMjr*(VLOOKUP($A61,FY15Rev!$A$4:$I$24,9,FALSE))*VLOOKUP($A61,FY15MajorsDegs!$A$3:$S$23,MATCH(H$28,FY15MajorsDegs!$A$2:$S$2,0),FALSE)</f>
        <v>0</v>
      </c>
      <c r="I61" s="248">
        <f>+GPpcntMjr*(VLOOKUP($A61,FY15Rev!$A$4:$I$24,9,FALSE))*VLOOKUP($A61,FY15MajorsDegs!$A$3:$S$23,MATCH(I$28,FY15MajorsDegs!$A$2:$S$2,0),FALSE)</f>
        <v>0</v>
      </c>
      <c r="J61" s="248">
        <f>+GPpcntMjr*(VLOOKUP($A61,FY15Rev!$A$4:$I$24,9,FALSE))*VLOOKUP($A61,FY15MajorsDegs!$A$3:$S$23,MATCH(J$28,FY15MajorsDegs!$A$2:$S$2,0),FALSE)</f>
        <v>0</v>
      </c>
      <c r="K61" s="248">
        <f>+GPpcntMjr*(VLOOKUP($A61,FY15Rev!$A$4:$I$24,9,FALSE))*VLOOKUP($A61,FY15MajorsDegs!$A$3:$S$23,MATCH(K$28,FY15MajorsDegs!$A$2:$S$2,0),FALSE)</f>
        <v>0</v>
      </c>
      <c r="L61" s="248">
        <f>+GPpcntMjr*(VLOOKUP($A61,FY15Rev!$A$4:$I$24,9,FALSE))*VLOOKUP($A61,FY15MajorsDegs!$A$3:$S$23,MATCH(L$28,FY15MajorsDegs!$A$2:$S$2,0),FALSE)</f>
        <v>0</v>
      </c>
      <c r="M61" s="248">
        <f>+GPpcntMjr*(VLOOKUP($A61,FY15Rev!$A$4:$I$24,9,FALSE))*VLOOKUP($A61,FY15MajorsDegs!$A$3:$S$23,MATCH(M$28,FY15MajorsDegs!$A$2:$S$2,0),FALSE)</f>
        <v>0</v>
      </c>
      <c r="N61" s="248">
        <f>+GPpcntMjr*(VLOOKUP($A61,FY15Rev!$A$4:$I$24,9,FALSE))*VLOOKUP($A61,FY15MajorsDegs!$A$3:$S$23,MATCH(N$28,FY15MajorsDegs!$A$2:$S$2,0),FALSE)</f>
        <v>25090.499405842449</v>
      </c>
      <c r="O61" s="248">
        <f>+GPpcntMjr*(VLOOKUP($A61,FY15Rev!$A$4:$I$24,9,FALSE))*VLOOKUP($A61,FY15MajorsDegs!$A$3:$S$23,MATCH(O$28,FY15MajorsDegs!$A$2:$S$2,0),FALSE)</f>
        <v>0</v>
      </c>
      <c r="P61" s="248">
        <f>+GPpcntMjr*(VLOOKUP($A61,FY15Rev!$A$4:$I$24,9,FALSE))*VLOOKUP($A61,FY15MajorsDegs!$A$3:$S$23,MATCH(P$28,FY15MajorsDegs!$A$2:$S$2,0),FALSE)</f>
        <v>0</v>
      </c>
      <c r="Q61" s="248">
        <f>+GPpcntMjr*(VLOOKUP($A61,FY15Rev!$A$4:$I$24,9,FALSE))*VLOOKUP($A61,FY15MajorsDegs!$A$3:$S$23,MATCH(Q$28,FY15MajorsDegs!$A$2:$S$2,0),FALSE)</f>
        <v>1963331.5785071722</v>
      </c>
      <c r="R61" s="248">
        <f>+GPpcntMjr*(VLOOKUP($A61,FY15Rev!$A$4:$I$24,9,FALSE))*VLOOKUP($A61,FY15MajorsDegs!$A$3:$S$23,MATCH(R$28,FY15MajorsDegs!$A$2:$S$2,0),FALSE)</f>
        <v>0</v>
      </c>
      <c r="S61" s="248">
        <f>+GPpcntMjr*(VLOOKUP($A61,FY15Rev!$A$4:$I$24,9,FALSE))*VLOOKUP($A61,FY15MajorsDegs!$A$3:$S$23,MATCH(S$28,FY15MajorsDegs!$A$2:$S$2,0),FALSE)</f>
        <v>4181.7499009737412</v>
      </c>
      <c r="T61" s="286">
        <f t="shared" si="6"/>
        <v>1992603.8278139883</v>
      </c>
    </row>
    <row r="62" spans="1:20" s="44" customFormat="1" ht="20.100000000000001" customHeight="1" x14ac:dyDescent="0.25">
      <c r="A62" s="229" t="s">
        <v>48</v>
      </c>
      <c r="B62" s="230" t="s">
        <v>49</v>
      </c>
      <c r="C62" s="217">
        <f>+GPpcntMjr*(VLOOKUP($A62,FY15Rev!$A$4:$I$24,9,FALSE))*VLOOKUP($A62,FY15MajorsDegs!$A$3:$S$23,MATCH(C$28,FY15MajorsDegs!$A$2:$S$2,0),FALSE)</f>
        <v>4457.9985821209211</v>
      </c>
      <c r="D62" s="217">
        <f>+GPpcntMjr*(VLOOKUP($A62,FY15Rev!$A$4:$I$24,9,FALSE))*VLOOKUP($A62,FY15MajorsDegs!$A$3:$S$23,MATCH(D$28,FY15MajorsDegs!$A$2:$S$2,0),FALSE)</f>
        <v>20803.993383230965</v>
      </c>
      <c r="E62" s="217">
        <f>+GPpcntMjr*(VLOOKUP($A62,FY15Rev!$A$4:$I$24,9,FALSE))*VLOOKUP($A62,FY15MajorsDegs!$A$3:$S$23,MATCH(E$28,FY15MajorsDegs!$A$2:$S$2,0),FALSE)</f>
        <v>0</v>
      </c>
      <c r="F62" s="217">
        <f>+GPpcntMjr*(VLOOKUP($A62,FY15Rev!$A$4:$I$24,9,FALSE))*VLOOKUP($A62,FY15MajorsDegs!$A$3:$S$23,MATCH(F$28,FY15MajorsDegs!$A$2:$S$2,0),FALSE)</f>
        <v>0</v>
      </c>
      <c r="G62" s="217">
        <f>+GPpcntMjr*(VLOOKUP($A62,FY15Rev!$A$4:$I$24,9,FALSE))*VLOOKUP($A62,FY15MajorsDegs!$A$3:$S$23,MATCH(G$28,FY15MajorsDegs!$A$2:$S$2,0),FALSE)</f>
        <v>7429.9976368682019</v>
      </c>
      <c r="H62" s="217">
        <f>+GPpcntMjr*(VLOOKUP($A62,FY15Rev!$A$4:$I$24,9,FALSE))*VLOOKUP($A62,FY15MajorsDegs!$A$3:$S$23,MATCH(H$28,FY15MajorsDegs!$A$2:$S$2,0),FALSE)</f>
        <v>0</v>
      </c>
      <c r="I62" s="217">
        <f>+GPpcntMjr*(VLOOKUP($A62,FY15Rev!$A$4:$I$24,9,FALSE))*VLOOKUP($A62,FY15MajorsDegs!$A$3:$S$23,MATCH(I$28,FY15MajorsDegs!$A$2:$S$2,0),FALSE)</f>
        <v>0</v>
      </c>
      <c r="J62" s="217">
        <f>+GPpcntMjr*(VLOOKUP($A62,FY15Rev!$A$4:$I$24,9,FALSE))*VLOOKUP($A62,FY15MajorsDegs!$A$3:$S$23,MATCH(J$28,FY15MajorsDegs!$A$2:$S$2,0),FALSE)</f>
        <v>4457.9985821209211</v>
      </c>
      <c r="K62" s="217">
        <f>+GPpcntMjr*(VLOOKUP($A62,FY15Rev!$A$4:$I$24,9,FALSE))*VLOOKUP($A62,FY15MajorsDegs!$A$3:$S$23,MATCH(K$28,FY15MajorsDegs!$A$2:$S$2,0),FALSE)</f>
        <v>1485.9995273736401</v>
      </c>
      <c r="L62" s="217">
        <f>+GPpcntMjr*(VLOOKUP($A62,FY15Rev!$A$4:$I$24,9,FALSE))*VLOOKUP($A62,FY15MajorsDegs!$A$3:$S$23,MATCH(L$28,FY15MajorsDegs!$A$2:$S$2,0),FALSE)</f>
        <v>28233.991020099165</v>
      </c>
      <c r="M62" s="217">
        <f>+GPpcntMjr*(VLOOKUP($A62,FY15Rev!$A$4:$I$24,9,FALSE))*VLOOKUP($A62,FY15MajorsDegs!$A$3:$S$23,MATCH(M$28,FY15MajorsDegs!$A$2:$S$2,0),FALSE)</f>
        <v>0</v>
      </c>
      <c r="N62" s="217">
        <f>+GPpcntMjr*(VLOOKUP($A62,FY15Rev!$A$4:$I$24,9,FALSE))*VLOOKUP($A62,FY15MajorsDegs!$A$3:$S$23,MATCH(N$28,FY15MajorsDegs!$A$2:$S$2,0),FALSE)</f>
        <v>212497.93241443057</v>
      </c>
      <c r="O62" s="217">
        <f>+GPpcntMjr*(VLOOKUP($A62,FY15Rev!$A$4:$I$24,9,FALSE))*VLOOKUP($A62,FY15MajorsDegs!$A$3:$S$23,MATCH(O$28,FY15MajorsDegs!$A$2:$S$2,0),FALSE)</f>
        <v>1485.9995273736401</v>
      </c>
      <c r="P62" s="217">
        <f>+GPpcntMjr*(VLOOKUP($A62,FY15Rev!$A$4:$I$24,9,FALSE))*VLOOKUP($A62,FY15MajorsDegs!$A$3:$S$23,MATCH(P$28,FY15MajorsDegs!$A$2:$S$2,0),FALSE)</f>
        <v>0</v>
      </c>
      <c r="Q62" s="217">
        <f>+GPpcntMjr*(VLOOKUP($A62,FY15Rev!$A$4:$I$24,9,FALSE))*VLOOKUP($A62,FY15MajorsDegs!$A$3:$S$23,MATCH(Q$28,FY15MajorsDegs!$A$2:$S$2,0),FALSE)</f>
        <v>676129.78495500633</v>
      </c>
      <c r="R62" s="217">
        <f>+GPpcntMjr*(VLOOKUP($A62,FY15Rev!$A$4:$I$24,9,FALSE))*VLOOKUP($A62,FY15MajorsDegs!$A$3:$S$23,MATCH(R$28,FY15MajorsDegs!$A$2:$S$2,0),FALSE)</f>
        <v>0</v>
      </c>
      <c r="S62" s="217">
        <f>+GPpcntMjr*(VLOOKUP($A62,FY15Rev!$A$4:$I$24,9,FALSE))*VLOOKUP($A62,FY15MajorsDegs!$A$3:$S$23,MATCH(S$28,FY15MajorsDegs!$A$2:$S$2,0),FALSE)</f>
        <v>20803.993383230965</v>
      </c>
      <c r="T62" s="231">
        <f t="shared" si="6"/>
        <v>977787.6890118554</v>
      </c>
    </row>
    <row r="63" spans="1:20" ht="20.100000000000001" customHeight="1" x14ac:dyDescent="0.25">
      <c r="A63" s="229" t="s">
        <v>41</v>
      </c>
      <c r="B63" s="247" t="s">
        <v>53</v>
      </c>
      <c r="C63" s="248">
        <f>+GPpcntMjr*(VLOOKUP($A63,FY15Rev!$A$4:$I$24,9,FALSE))*VLOOKUP($A63,FY15MajorsDegs!$A$3:$S$23,MATCH(C$28,FY15MajorsDegs!$A$2:$S$2,0),FALSE)</f>
        <v>3279030.9932464161</v>
      </c>
      <c r="D63" s="248">
        <f>+GPpcntMjr*(VLOOKUP($A63,FY15Rev!$A$4:$I$24,9,FALSE))*VLOOKUP($A63,FY15MajorsDegs!$A$3:$S$23,MATCH(D$28,FY15MajorsDegs!$A$2:$S$2,0),FALSE)</f>
        <v>3078.9023410764466</v>
      </c>
      <c r="E63" s="248">
        <f>+GPpcntMjr*(VLOOKUP($A63,FY15Rev!$A$4:$I$24,9,FALSE))*VLOOKUP($A63,FY15MajorsDegs!$A$3:$S$23,MATCH(E$28,FY15MajorsDegs!$A$2:$S$2,0),FALSE)</f>
        <v>6157.8046821528933</v>
      </c>
      <c r="F63" s="248">
        <f>+GPpcntMjr*(VLOOKUP($A63,FY15Rev!$A$4:$I$24,9,FALSE))*VLOOKUP($A63,FY15MajorsDegs!$A$3:$S$23,MATCH(F$28,FY15MajorsDegs!$A$2:$S$2,0),FALSE)</f>
        <v>0</v>
      </c>
      <c r="G63" s="248">
        <f>+GPpcntMjr*(VLOOKUP($A63,FY15Rev!$A$4:$I$24,9,FALSE))*VLOOKUP($A63,FY15MajorsDegs!$A$3:$S$23,MATCH(G$28,FY15MajorsDegs!$A$2:$S$2,0),FALSE)</f>
        <v>12315.609364305787</v>
      </c>
      <c r="H63" s="248">
        <f>+GPpcntMjr*(VLOOKUP($A63,FY15Rev!$A$4:$I$24,9,FALSE))*VLOOKUP($A63,FY15MajorsDegs!$A$3:$S$23,MATCH(H$28,FY15MajorsDegs!$A$2:$S$2,0),FALSE)</f>
        <v>9236.7070232293408</v>
      </c>
      <c r="I63" s="248">
        <f>+GPpcntMjr*(VLOOKUP($A63,FY15Rev!$A$4:$I$24,9,FALSE))*VLOOKUP($A63,FY15MajorsDegs!$A$3:$S$23,MATCH(I$28,FY15MajorsDegs!$A$2:$S$2,0),FALSE)</f>
        <v>0</v>
      </c>
      <c r="J63" s="248">
        <f>+GPpcntMjr*(VLOOKUP($A63,FY15Rev!$A$4:$I$24,9,FALSE))*VLOOKUP($A63,FY15MajorsDegs!$A$3:$S$23,MATCH(J$28,FY15MajorsDegs!$A$2:$S$2,0),FALSE)</f>
        <v>0</v>
      </c>
      <c r="K63" s="248">
        <f>+GPpcntMjr*(VLOOKUP($A63,FY15Rev!$A$4:$I$24,9,FALSE))*VLOOKUP($A63,FY15MajorsDegs!$A$3:$S$23,MATCH(K$28,FY15MajorsDegs!$A$2:$S$2,0),FALSE)</f>
        <v>18473.414046458682</v>
      </c>
      <c r="L63" s="248">
        <f>+GPpcntMjr*(VLOOKUP($A63,FY15Rev!$A$4:$I$24,9,FALSE))*VLOOKUP($A63,FY15MajorsDegs!$A$3:$S$23,MATCH(L$28,FY15MajorsDegs!$A$2:$S$2,0),FALSE)</f>
        <v>0</v>
      </c>
      <c r="M63" s="248">
        <f>+GPpcntMjr*(VLOOKUP($A63,FY15Rev!$A$4:$I$24,9,FALSE))*VLOOKUP($A63,FY15MajorsDegs!$A$3:$S$23,MATCH(M$28,FY15MajorsDegs!$A$2:$S$2,0),FALSE)</f>
        <v>0</v>
      </c>
      <c r="N63" s="248">
        <f>+GPpcntMjr*(VLOOKUP($A63,FY15Rev!$A$4:$I$24,9,FALSE))*VLOOKUP($A63,FY15MajorsDegs!$A$3:$S$23,MATCH(N$28,FY15MajorsDegs!$A$2:$S$2,0),FALSE)</f>
        <v>0</v>
      </c>
      <c r="O63" s="248">
        <f>+GPpcntMjr*(VLOOKUP($A63,FY15Rev!$A$4:$I$24,9,FALSE))*VLOOKUP($A63,FY15MajorsDegs!$A$3:$S$23,MATCH(O$28,FY15MajorsDegs!$A$2:$S$2,0),FALSE)</f>
        <v>0</v>
      </c>
      <c r="P63" s="248">
        <f>+GPpcntMjr*(VLOOKUP($A63,FY15Rev!$A$4:$I$24,9,FALSE))*VLOOKUP($A63,FY15MajorsDegs!$A$3:$S$23,MATCH(P$28,FY15MajorsDegs!$A$2:$S$2,0),FALSE)</f>
        <v>0</v>
      </c>
      <c r="Q63" s="248">
        <f>+GPpcntMjr*(VLOOKUP($A63,FY15Rev!$A$4:$I$24,9,FALSE))*VLOOKUP($A63,FY15MajorsDegs!$A$3:$S$23,MATCH(Q$28,FY15MajorsDegs!$A$2:$S$2,0),FALSE)</f>
        <v>0</v>
      </c>
      <c r="R63" s="248">
        <f>+GPpcntMjr*(VLOOKUP($A63,FY15Rev!$A$4:$I$24,9,FALSE))*VLOOKUP($A63,FY15MajorsDegs!$A$3:$S$23,MATCH(R$28,FY15MajorsDegs!$A$2:$S$2,0),FALSE)</f>
        <v>0</v>
      </c>
      <c r="S63" s="248">
        <f>+GPpcntMjr*(VLOOKUP($A63,FY15Rev!$A$4:$I$24,9,FALSE))*VLOOKUP($A63,FY15MajorsDegs!$A$3:$S$23,MATCH(S$28,FY15MajorsDegs!$A$2:$S$2,0),FALSE)</f>
        <v>61578.046821528944</v>
      </c>
      <c r="T63" s="286">
        <f t="shared" si="6"/>
        <v>3389871.4775251686</v>
      </c>
    </row>
    <row r="64" spans="1:20" s="44" customFormat="1" ht="20.100000000000001" customHeight="1" x14ac:dyDescent="0.25">
      <c r="A64" s="229" t="s">
        <v>34</v>
      </c>
      <c r="B64" s="230" t="s">
        <v>58</v>
      </c>
      <c r="C64" s="217">
        <f>+GPpcntMjr*(VLOOKUP($A64,FY15Rev!$A$4:$I$24,9,FALSE))*VLOOKUP($A64,FY15MajorsDegs!$A$3:$S$23,MATCH(C$28,FY15MajorsDegs!$A$2:$S$2,0),FALSE)</f>
        <v>0</v>
      </c>
      <c r="D64" s="217">
        <f>+GPpcntMjr*(VLOOKUP($A64,FY15Rev!$A$4:$I$24,9,FALSE))*VLOOKUP($A64,FY15MajorsDegs!$A$3:$S$23,MATCH(D$28,FY15MajorsDegs!$A$2:$S$2,0),FALSE)</f>
        <v>0</v>
      </c>
      <c r="E64" s="217">
        <f>+GPpcntMjr*(VLOOKUP($A64,FY15Rev!$A$4:$I$24,9,FALSE))*VLOOKUP($A64,FY15MajorsDegs!$A$3:$S$23,MATCH(E$28,FY15MajorsDegs!$A$2:$S$2,0),FALSE)</f>
        <v>0</v>
      </c>
      <c r="F64" s="217">
        <f>+GPpcntMjr*(VLOOKUP($A64,FY15Rev!$A$4:$I$24,9,FALSE))*VLOOKUP($A64,FY15MajorsDegs!$A$3:$S$23,MATCH(F$28,FY15MajorsDegs!$A$2:$S$2,0),FALSE)</f>
        <v>0</v>
      </c>
      <c r="G64" s="217">
        <f>+GPpcntMjr*(VLOOKUP($A64,FY15Rev!$A$4:$I$24,9,FALSE))*VLOOKUP($A64,FY15MajorsDegs!$A$3:$S$23,MATCH(G$28,FY15MajorsDegs!$A$2:$S$2,0),FALSE)</f>
        <v>416665.81103716791</v>
      </c>
      <c r="H64" s="217">
        <f>+GPpcntMjr*(VLOOKUP($A64,FY15Rev!$A$4:$I$24,9,FALSE))*VLOOKUP($A64,FY15MajorsDegs!$A$3:$S$23,MATCH(H$28,FY15MajorsDegs!$A$2:$S$2,0),FALSE)</f>
        <v>0</v>
      </c>
      <c r="I64" s="217">
        <f>+GPpcntMjr*(VLOOKUP($A64,FY15Rev!$A$4:$I$24,9,FALSE))*VLOOKUP($A64,FY15MajorsDegs!$A$3:$S$23,MATCH(I$28,FY15MajorsDegs!$A$2:$S$2,0),FALSE)</f>
        <v>0</v>
      </c>
      <c r="J64" s="217">
        <f>+GPpcntMjr*(VLOOKUP($A64,FY15Rev!$A$4:$I$24,9,FALSE))*VLOOKUP($A64,FY15MajorsDegs!$A$3:$S$23,MATCH(J$28,FY15MajorsDegs!$A$2:$S$2,0),FALSE)</f>
        <v>0</v>
      </c>
      <c r="K64" s="217">
        <f>+GPpcntMjr*(VLOOKUP($A64,FY15Rev!$A$4:$I$24,9,FALSE))*VLOOKUP($A64,FY15MajorsDegs!$A$3:$S$23,MATCH(K$28,FY15MajorsDegs!$A$2:$S$2,0),FALSE)</f>
        <v>0</v>
      </c>
      <c r="L64" s="217">
        <f>+GPpcntMjr*(VLOOKUP($A64,FY15Rev!$A$4:$I$24,9,FALSE))*VLOOKUP($A64,FY15MajorsDegs!$A$3:$S$23,MATCH(L$28,FY15MajorsDegs!$A$2:$S$2,0),FALSE)</f>
        <v>0</v>
      </c>
      <c r="M64" s="217">
        <f>+GPpcntMjr*(VLOOKUP($A64,FY15Rev!$A$4:$I$24,9,FALSE))*VLOOKUP($A64,FY15MajorsDegs!$A$3:$S$23,MATCH(M$28,FY15MajorsDegs!$A$2:$S$2,0),FALSE)</f>
        <v>0</v>
      </c>
      <c r="N64" s="217">
        <f>+GPpcntMjr*(VLOOKUP($A64,FY15Rev!$A$4:$I$24,9,FALSE))*VLOOKUP($A64,FY15MajorsDegs!$A$3:$S$23,MATCH(N$28,FY15MajorsDegs!$A$2:$S$2,0),FALSE)</f>
        <v>0</v>
      </c>
      <c r="O64" s="217">
        <f>+GPpcntMjr*(VLOOKUP($A64,FY15Rev!$A$4:$I$24,9,FALSE))*VLOOKUP($A64,FY15MajorsDegs!$A$3:$S$23,MATCH(O$28,FY15MajorsDegs!$A$2:$S$2,0),FALSE)</f>
        <v>0</v>
      </c>
      <c r="P64" s="217">
        <f>+GPpcntMjr*(VLOOKUP($A64,FY15Rev!$A$4:$I$24,9,FALSE))*VLOOKUP($A64,FY15MajorsDegs!$A$3:$S$23,MATCH(P$28,FY15MajorsDegs!$A$2:$S$2,0),FALSE)</f>
        <v>0</v>
      </c>
      <c r="Q64" s="217">
        <f>+GPpcntMjr*(VLOOKUP($A64,FY15Rev!$A$4:$I$24,9,FALSE))*VLOOKUP($A64,FY15MajorsDegs!$A$3:$S$23,MATCH(Q$28,FY15MajorsDegs!$A$2:$S$2,0),FALSE)</f>
        <v>0</v>
      </c>
      <c r="R64" s="217">
        <f>+GPpcntMjr*(VLOOKUP($A64,FY15Rev!$A$4:$I$24,9,FALSE))*VLOOKUP($A64,FY15MajorsDegs!$A$3:$S$23,MATCH(R$28,FY15MajorsDegs!$A$2:$S$2,0),FALSE)</f>
        <v>0</v>
      </c>
      <c r="S64" s="217">
        <f>+GPpcntMjr*(VLOOKUP($A64,FY15Rev!$A$4:$I$24,9,FALSE))*VLOOKUP($A64,FY15MajorsDegs!$A$3:$S$23,MATCH(S$28,FY15MajorsDegs!$A$2:$S$2,0),FALSE)</f>
        <v>0</v>
      </c>
      <c r="T64" s="231">
        <f t="shared" si="6"/>
        <v>416665.81103716791</v>
      </c>
    </row>
    <row r="65" spans="1:20" ht="20.100000000000001" customHeight="1" x14ac:dyDescent="0.25">
      <c r="A65" s="229" t="s">
        <v>65</v>
      </c>
      <c r="B65" s="247" t="s">
        <v>66</v>
      </c>
      <c r="C65" s="248">
        <f>+GPpcntMjr*(VLOOKUP($A65,FY15Rev!$A$4:$I$24,9,FALSE))*VLOOKUP($A65,FY15MajorsDegs!$A$3:$S$23,MATCH(C$28,FY15MajorsDegs!$A$2:$S$2,0),FALSE)</f>
        <v>59041.228466565255</v>
      </c>
      <c r="D65" s="248">
        <f>+GPpcntMjr*(VLOOKUP($A65,FY15Rev!$A$4:$I$24,9,FALSE))*VLOOKUP($A65,FY15MajorsDegs!$A$3:$S$23,MATCH(D$28,FY15MajorsDegs!$A$2:$S$2,0),FALSE)</f>
        <v>226842.61463469808</v>
      </c>
      <c r="E65" s="248">
        <f>+GPpcntMjr*(VLOOKUP($A65,FY15Rev!$A$4:$I$24,9,FALSE))*VLOOKUP($A65,FY15MajorsDegs!$A$3:$S$23,MATCH(E$28,FY15MajorsDegs!$A$2:$S$2,0),FALSE)</f>
        <v>0</v>
      </c>
      <c r="F65" s="248">
        <f>+GPpcntMjr*(VLOOKUP($A65,FY15Rev!$A$4:$I$24,9,FALSE))*VLOOKUP($A65,FY15MajorsDegs!$A$3:$S$23,MATCH(F$28,FY15MajorsDegs!$A$2:$S$2,0),FALSE)</f>
        <v>0</v>
      </c>
      <c r="G65" s="248">
        <f>+GPpcntMjr*(VLOOKUP($A65,FY15Rev!$A$4:$I$24,9,FALSE))*VLOOKUP($A65,FY15MajorsDegs!$A$3:$S$23,MATCH(G$28,FY15MajorsDegs!$A$2:$S$2,0),FALSE)</f>
        <v>0</v>
      </c>
      <c r="H65" s="248">
        <f>+GPpcntMjr*(VLOOKUP($A65,FY15Rev!$A$4:$I$24,9,FALSE))*VLOOKUP($A65,FY15MajorsDegs!$A$3:$S$23,MATCH(H$28,FY15MajorsDegs!$A$2:$S$2,0),FALSE)</f>
        <v>124297.32308750579</v>
      </c>
      <c r="I65" s="248">
        <f>+GPpcntMjr*(VLOOKUP($A65,FY15Rev!$A$4:$I$24,9,FALSE))*VLOOKUP($A65,FY15MajorsDegs!$A$3:$S$23,MATCH(I$28,FY15MajorsDegs!$A$2:$S$2,0),FALSE)</f>
        <v>24859.464617501159</v>
      </c>
      <c r="J65" s="248">
        <f>+GPpcntMjr*(VLOOKUP($A65,FY15Rev!$A$4:$I$24,9,FALSE))*VLOOKUP($A65,FY15MajorsDegs!$A$3:$S$23,MATCH(J$28,FY15MajorsDegs!$A$2:$S$2,0),FALSE)</f>
        <v>0</v>
      </c>
      <c r="K65" s="248">
        <f>+GPpcntMjr*(VLOOKUP($A65,FY15Rev!$A$4:$I$24,9,FALSE))*VLOOKUP($A65,FY15MajorsDegs!$A$3:$S$23,MATCH(K$28,FY15MajorsDegs!$A$2:$S$2,0),FALSE)</f>
        <v>3188226.3371945233</v>
      </c>
      <c r="L65" s="248">
        <f>+GPpcntMjr*(VLOOKUP($A65,FY15Rev!$A$4:$I$24,9,FALSE))*VLOOKUP($A65,FY15MajorsDegs!$A$3:$S$23,MATCH(L$28,FY15MajorsDegs!$A$2:$S$2,0),FALSE)</f>
        <v>24859.464617501159</v>
      </c>
      <c r="M65" s="248">
        <f>+GPpcntMjr*(VLOOKUP($A65,FY15Rev!$A$4:$I$24,9,FALSE))*VLOOKUP($A65,FY15MajorsDegs!$A$3:$S$23,MATCH(M$28,FY15MajorsDegs!$A$2:$S$2,0),FALSE)</f>
        <v>0</v>
      </c>
      <c r="N65" s="248">
        <f>+GPpcntMjr*(VLOOKUP($A65,FY15Rev!$A$4:$I$24,9,FALSE))*VLOOKUP($A65,FY15MajorsDegs!$A$3:$S$23,MATCH(N$28,FY15MajorsDegs!$A$2:$S$2,0),FALSE)</f>
        <v>6214.8661543752896</v>
      </c>
      <c r="O65" s="248">
        <f>+GPpcntMjr*(VLOOKUP($A65,FY15Rev!$A$4:$I$24,9,FALSE))*VLOOKUP($A65,FY15MajorsDegs!$A$3:$S$23,MATCH(O$28,FY15MajorsDegs!$A$2:$S$2,0),FALSE)</f>
        <v>0</v>
      </c>
      <c r="P65" s="248">
        <f>+GPpcntMjr*(VLOOKUP($A65,FY15Rev!$A$4:$I$24,9,FALSE))*VLOOKUP($A65,FY15MajorsDegs!$A$3:$S$23,MATCH(P$28,FY15MajorsDegs!$A$2:$S$2,0),FALSE)</f>
        <v>0</v>
      </c>
      <c r="Q65" s="248">
        <f>+GPpcntMjr*(VLOOKUP($A65,FY15Rev!$A$4:$I$24,9,FALSE))*VLOOKUP($A65,FY15MajorsDegs!$A$3:$S$23,MATCH(Q$28,FY15MajorsDegs!$A$2:$S$2,0),FALSE)</f>
        <v>68363.527698128179</v>
      </c>
      <c r="R65" s="248">
        <f>+GPpcntMjr*(VLOOKUP($A65,FY15Rev!$A$4:$I$24,9,FALSE))*VLOOKUP($A65,FY15MajorsDegs!$A$3:$S$23,MATCH(R$28,FY15MajorsDegs!$A$2:$S$2,0),FALSE)</f>
        <v>0</v>
      </c>
      <c r="S65" s="248">
        <f>+GPpcntMjr*(VLOOKUP($A65,FY15Rev!$A$4:$I$24,9,FALSE))*VLOOKUP($A65,FY15MajorsDegs!$A$3:$S$23,MATCH(S$28,FY15MajorsDegs!$A$2:$S$2,0),FALSE)</f>
        <v>3107.4330771876448</v>
      </c>
      <c r="T65" s="286">
        <f t="shared" si="6"/>
        <v>3725812.2595479861</v>
      </c>
    </row>
    <row r="66" spans="1:20" s="44" customFormat="1" ht="20.100000000000001" customHeight="1" x14ac:dyDescent="0.25">
      <c r="A66" s="229" t="s">
        <v>68</v>
      </c>
      <c r="B66" s="230" t="s">
        <v>69</v>
      </c>
      <c r="C66" s="217">
        <f>+GPpcntMjr*(VLOOKUP($A66,FY15Rev!$A$4:$I$24,9,FALSE))*VLOOKUP($A66,FY15MajorsDegs!$A$3:$S$23,MATCH(C$28,FY15MajorsDegs!$A$2:$S$2,0),FALSE)</f>
        <v>0</v>
      </c>
      <c r="D66" s="217">
        <f>+GPpcntMjr*(VLOOKUP($A66,FY15Rev!$A$4:$I$24,9,FALSE))*VLOOKUP($A66,FY15MajorsDegs!$A$3:$S$23,MATCH(D$28,FY15MajorsDegs!$A$2:$S$2,0),FALSE)</f>
        <v>20161.291628583509</v>
      </c>
      <c r="E66" s="217">
        <f>+GPpcntMjr*(VLOOKUP($A66,FY15Rev!$A$4:$I$24,9,FALSE))*VLOOKUP($A66,FY15MajorsDegs!$A$3:$S$23,MATCH(E$28,FY15MajorsDegs!$A$2:$S$2,0),FALSE)</f>
        <v>3477822.8059306554</v>
      </c>
      <c r="F66" s="217">
        <f>+GPpcntMjr*(VLOOKUP($A66,FY15Rev!$A$4:$I$24,9,FALSE))*VLOOKUP($A66,FY15MajorsDegs!$A$3:$S$23,MATCH(F$28,FY15MajorsDegs!$A$2:$S$2,0),FALSE)</f>
        <v>0</v>
      </c>
      <c r="G66" s="217">
        <f>+GPpcntMjr*(VLOOKUP($A66,FY15Rev!$A$4:$I$24,9,FALSE))*VLOOKUP($A66,FY15MajorsDegs!$A$3:$S$23,MATCH(G$28,FY15MajorsDegs!$A$2:$S$2,0),FALSE)</f>
        <v>0</v>
      </c>
      <c r="H66" s="217">
        <f>+GPpcntMjr*(VLOOKUP($A66,FY15Rev!$A$4:$I$24,9,FALSE))*VLOOKUP($A66,FY15MajorsDegs!$A$3:$S$23,MATCH(H$28,FY15MajorsDegs!$A$2:$S$2,0),FALSE)</f>
        <v>15120.968721437632</v>
      </c>
      <c r="I66" s="217">
        <f>+GPpcntMjr*(VLOOKUP($A66,FY15Rev!$A$4:$I$24,9,FALSE))*VLOOKUP($A66,FY15MajorsDegs!$A$3:$S$23,MATCH(I$28,FY15MajorsDegs!$A$2:$S$2,0),FALSE)</f>
        <v>0</v>
      </c>
      <c r="J66" s="217">
        <f>+GPpcntMjr*(VLOOKUP($A66,FY15Rev!$A$4:$I$24,9,FALSE))*VLOOKUP($A66,FY15MajorsDegs!$A$3:$S$23,MATCH(J$28,FY15MajorsDegs!$A$2:$S$2,0),FALSE)</f>
        <v>5040.3229071458773</v>
      </c>
      <c r="K66" s="217">
        <f>+GPpcntMjr*(VLOOKUP($A66,FY15Rev!$A$4:$I$24,9,FALSE))*VLOOKUP($A66,FY15MajorsDegs!$A$3:$S$23,MATCH(K$28,FY15MajorsDegs!$A$2:$S$2,0),FALSE)</f>
        <v>0</v>
      </c>
      <c r="L66" s="217">
        <f>+GPpcntMjr*(VLOOKUP($A66,FY15Rev!$A$4:$I$24,9,FALSE))*VLOOKUP($A66,FY15MajorsDegs!$A$3:$S$23,MATCH(L$28,FY15MajorsDegs!$A$2:$S$2,0),FALSE)</f>
        <v>0</v>
      </c>
      <c r="M66" s="217">
        <f>+GPpcntMjr*(VLOOKUP($A66,FY15Rev!$A$4:$I$24,9,FALSE))*VLOOKUP($A66,FY15MajorsDegs!$A$3:$S$23,MATCH(M$28,FY15MajorsDegs!$A$2:$S$2,0),FALSE)</f>
        <v>0</v>
      </c>
      <c r="N66" s="217">
        <f>+GPpcntMjr*(VLOOKUP($A66,FY15Rev!$A$4:$I$24,9,FALSE))*VLOOKUP($A66,FY15MajorsDegs!$A$3:$S$23,MATCH(N$28,FY15MajorsDegs!$A$2:$S$2,0),FALSE)</f>
        <v>0</v>
      </c>
      <c r="O66" s="217">
        <f>+GPpcntMjr*(VLOOKUP($A66,FY15Rev!$A$4:$I$24,9,FALSE))*VLOOKUP($A66,FY15MajorsDegs!$A$3:$S$23,MATCH(O$28,FY15MajorsDegs!$A$2:$S$2,0),FALSE)</f>
        <v>0</v>
      </c>
      <c r="P66" s="217">
        <f>+GPpcntMjr*(VLOOKUP($A66,FY15Rev!$A$4:$I$24,9,FALSE))*VLOOKUP($A66,FY15MajorsDegs!$A$3:$S$23,MATCH(P$28,FY15MajorsDegs!$A$2:$S$2,0),FALSE)</f>
        <v>0</v>
      </c>
      <c r="Q66" s="217">
        <f>+GPpcntMjr*(VLOOKUP($A66,FY15Rev!$A$4:$I$24,9,FALSE))*VLOOKUP($A66,FY15MajorsDegs!$A$3:$S$23,MATCH(Q$28,FY15MajorsDegs!$A$2:$S$2,0),FALSE)</f>
        <v>0</v>
      </c>
      <c r="R66" s="217">
        <f>+GPpcntMjr*(VLOOKUP($A66,FY15Rev!$A$4:$I$24,9,FALSE))*VLOOKUP($A66,FY15MajorsDegs!$A$3:$S$23,MATCH(R$28,FY15MajorsDegs!$A$2:$S$2,0),FALSE)</f>
        <v>0</v>
      </c>
      <c r="S66" s="217">
        <f>+GPpcntMjr*(VLOOKUP($A66,FY15Rev!$A$4:$I$24,9,FALSE))*VLOOKUP($A66,FY15MajorsDegs!$A$3:$S$23,MATCH(S$28,FY15MajorsDegs!$A$2:$S$2,0),FALSE)</f>
        <v>40322.583257167018</v>
      </c>
      <c r="T66" s="231">
        <f t="shared" si="6"/>
        <v>3558467.9724449897</v>
      </c>
    </row>
    <row r="67" spans="1:20" ht="20.100000000000001" customHeight="1" x14ac:dyDescent="0.25">
      <c r="A67" s="229" t="s">
        <v>55</v>
      </c>
      <c r="B67" s="247" t="s">
        <v>73</v>
      </c>
      <c r="C67" s="248">
        <f>+GPpcntMjr*(VLOOKUP($A67,FY15Rev!$A$4:$I$24,9,FALSE))*VLOOKUP($A67,FY15MajorsDegs!$A$3:$S$23,MATCH(C$28,FY15MajorsDegs!$A$2:$S$2,0),FALSE)</f>
        <v>0</v>
      </c>
      <c r="D67" s="248">
        <f>+GPpcntMjr*(VLOOKUP($A67,FY15Rev!$A$4:$I$24,9,FALSE))*VLOOKUP($A67,FY15MajorsDegs!$A$3:$S$23,MATCH(D$28,FY15MajorsDegs!$A$2:$S$2,0),FALSE)</f>
        <v>25402.733508462265</v>
      </c>
      <c r="E67" s="248">
        <f>+GPpcntMjr*(VLOOKUP($A67,FY15Rev!$A$4:$I$24,9,FALSE))*VLOOKUP($A67,FY15MajorsDegs!$A$3:$S$23,MATCH(E$28,FY15MajorsDegs!$A$2:$S$2,0),FALSE)</f>
        <v>55886.013718616989</v>
      </c>
      <c r="F67" s="248">
        <f>+GPpcntMjr*(VLOOKUP($A67,FY15Rev!$A$4:$I$24,9,FALSE))*VLOOKUP($A67,FY15MajorsDegs!$A$3:$S$23,MATCH(F$28,FY15MajorsDegs!$A$2:$S$2,0),FALSE)</f>
        <v>0</v>
      </c>
      <c r="G67" s="248">
        <f>+GPpcntMjr*(VLOOKUP($A67,FY15Rev!$A$4:$I$24,9,FALSE))*VLOOKUP($A67,FY15MajorsDegs!$A$3:$S$23,MATCH(G$28,FY15MajorsDegs!$A$2:$S$2,0),FALSE)</f>
        <v>20322.186806769812</v>
      </c>
      <c r="H67" s="248">
        <f>+GPpcntMjr*(VLOOKUP($A67,FY15Rev!$A$4:$I$24,9,FALSE))*VLOOKUP($A67,FY15MajorsDegs!$A$3:$S$23,MATCH(H$28,FY15MajorsDegs!$A$2:$S$2,0),FALSE)</f>
        <v>10161.093403384906</v>
      </c>
      <c r="I67" s="248">
        <f>+GPpcntMjr*(VLOOKUP($A67,FY15Rev!$A$4:$I$24,9,FALSE))*VLOOKUP($A67,FY15MajorsDegs!$A$3:$S$23,MATCH(I$28,FY15MajorsDegs!$A$2:$S$2,0),FALSE)</f>
        <v>15241.64010507736</v>
      </c>
      <c r="J67" s="248">
        <f>+GPpcntMjr*(VLOOKUP($A67,FY15Rev!$A$4:$I$24,9,FALSE))*VLOOKUP($A67,FY15MajorsDegs!$A$3:$S$23,MATCH(J$28,FY15MajorsDegs!$A$2:$S$2,0),FALSE)</f>
        <v>8113633.0826028474</v>
      </c>
      <c r="K67" s="248">
        <f>+GPpcntMjr*(VLOOKUP($A67,FY15Rev!$A$4:$I$24,9,FALSE))*VLOOKUP($A67,FY15MajorsDegs!$A$3:$S$23,MATCH(K$28,FY15MajorsDegs!$A$2:$S$2,0),FALSE)</f>
        <v>30483.28021015472</v>
      </c>
      <c r="L67" s="248">
        <f>+GPpcntMjr*(VLOOKUP($A67,FY15Rev!$A$4:$I$24,9,FALSE))*VLOOKUP($A67,FY15MajorsDegs!$A$3:$S$23,MATCH(L$28,FY15MajorsDegs!$A$2:$S$2,0),FALSE)</f>
        <v>0</v>
      </c>
      <c r="M67" s="248">
        <f>+GPpcntMjr*(VLOOKUP($A67,FY15Rev!$A$4:$I$24,9,FALSE))*VLOOKUP($A67,FY15MajorsDegs!$A$3:$S$23,MATCH(M$28,FY15MajorsDegs!$A$2:$S$2,0),FALSE)</f>
        <v>0</v>
      </c>
      <c r="N67" s="248">
        <f>+GPpcntMjr*(VLOOKUP($A67,FY15Rev!$A$4:$I$24,9,FALSE))*VLOOKUP($A67,FY15MajorsDegs!$A$3:$S$23,MATCH(N$28,FY15MajorsDegs!$A$2:$S$2,0),FALSE)</f>
        <v>0</v>
      </c>
      <c r="O67" s="248">
        <f>+GPpcntMjr*(VLOOKUP($A67,FY15Rev!$A$4:$I$24,9,FALSE))*VLOOKUP($A67,FY15MajorsDegs!$A$3:$S$23,MATCH(O$28,FY15MajorsDegs!$A$2:$S$2,0),FALSE)</f>
        <v>0</v>
      </c>
      <c r="P67" s="248">
        <f>+GPpcntMjr*(VLOOKUP($A67,FY15Rev!$A$4:$I$24,9,FALSE))*VLOOKUP($A67,FY15MajorsDegs!$A$3:$S$23,MATCH(P$28,FY15MajorsDegs!$A$2:$S$2,0),FALSE)</f>
        <v>0</v>
      </c>
      <c r="Q67" s="248">
        <f>+GPpcntMjr*(VLOOKUP($A67,FY15Rev!$A$4:$I$24,9,FALSE))*VLOOKUP($A67,FY15MajorsDegs!$A$3:$S$23,MATCH(Q$28,FY15MajorsDegs!$A$2:$S$2,0),FALSE)</f>
        <v>0</v>
      </c>
      <c r="R67" s="248">
        <f>+GPpcntMjr*(VLOOKUP($A67,FY15Rev!$A$4:$I$24,9,FALSE))*VLOOKUP($A67,FY15MajorsDegs!$A$3:$S$23,MATCH(R$28,FY15MajorsDegs!$A$2:$S$2,0),FALSE)</f>
        <v>0</v>
      </c>
      <c r="S67" s="248">
        <f>+GPpcntMjr*(VLOOKUP($A67,FY15Rev!$A$4:$I$24,9,FALSE))*VLOOKUP($A67,FY15MajorsDegs!$A$3:$S$23,MATCH(S$28,FY15MajorsDegs!$A$2:$S$2,0),FALSE)</f>
        <v>0</v>
      </c>
      <c r="T67" s="286">
        <f t="shared" si="6"/>
        <v>8271130.0303553138</v>
      </c>
    </row>
    <row r="68" spans="1:20" s="44" customFormat="1" ht="20.100000000000001" customHeight="1" x14ac:dyDescent="0.25">
      <c r="A68" s="229" t="s">
        <v>74</v>
      </c>
      <c r="B68" s="230" t="s">
        <v>75</v>
      </c>
      <c r="C68" s="217">
        <f>+GPpcntMjr*(VLOOKUP($A68,FY15Rev!$A$4:$I$24,9,FALSE))*VLOOKUP($A68,FY15MajorsDegs!$A$3:$S$23,MATCH(C$28,FY15MajorsDegs!$A$2:$S$2,0),FALSE)</f>
        <v>0</v>
      </c>
      <c r="D68" s="217">
        <f>+GPpcntMjr*(VLOOKUP($A68,FY15Rev!$A$4:$I$24,9,FALSE))*VLOOKUP($A68,FY15MajorsDegs!$A$3:$S$23,MATCH(D$28,FY15MajorsDegs!$A$2:$S$2,0),FALSE)</f>
        <v>0</v>
      </c>
      <c r="E68" s="217">
        <f>+GPpcntMjr*(VLOOKUP($A68,FY15Rev!$A$4:$I$24,9,FALSE))*VLOOKUP($A68,FY15MajorsDegs!$A$3:$S$23,MATCH(E$28,FY15MajorsDegs!$A$2:$S$2,0),FALSE)</f>
        <v>0</v>
      </c>
      <c r="F68" s="217">
        <f>+GPpcntMjr*(VLOOKUP($A68,FY15Rev!$A$4:$I$24,9,FALSE))*VLOOKUP($A68,FY15MajorsDegs!$A$3:$S$23,MATCH(F$28,FY15MajorsDegs!$A$2:$S$2,0),FALSE)</f>
        <v>0</v>
      </c>
      <c r="G68" s="217">
        <f>+GPpcntMjr*(VLOOKUP($A68,FY15Rev!$A$4:$I$24,9,FALSE))*VLOOKUP($A68,FY15MajorsDegs!$A$3:$S$23,MATCH(G$28,FY15MajorsDegs!$A$2:$S$2,0),FALSE)</f>
        <v>0</v>
      </c>
      <c r="H68" s="217">
        <f>+GPpcntMjr*(VLOOKUP($A68,FY15Rev!$A$4:$I$24,9,FALSE))*VLOOKUP($A68,FY15MajorsDegs!$A$3:$S$23,MATCH(H$28,FY15MajorsDegs!$A$2:$S$2,0),FALSE)</f>
        <v>0</v>
      </c>
      <c r="I68" s="217">
        <f>+GPpcntMjr*(VLOOKUP($A68,FY15Rev!$A$4:$I$24,9,FALSE))*VLOOKUP($A68,FY15MajorsDegs!$A$3:$S$23,MATCH(I$28,FY15MajorsDegs!$A$2:$S$2,0),FALSE)</f>
        <v>0</v>
      </c>
      <c r="J68" s="217">
        <f>+GPpcntMjr*(VLOOKUP($A68,FY15Rev!$A$4:$I$24,9,FALSE))*VLOOKUP($A68,FY15MajorsDegs!$A$3:$S$23,MATCH(J$28,FY15MajorsDegs!$A$2:$S$2,0),FALSE)</f>
        <v>949081.1724890573</v>
      </c>
      <c r="K68" s="217">
        <f>+GPpcntMjr*(VLOOKUP($A68,FY15Rev!$A$4:$I$24,9,FALSE))*VLOOKUP($A68,FY15MajorsDegs!$A$3:$S$23,MATCH(K$28,FY15MajorsDegs!$A$2:$S$2,0),FALSE)</f>
        <v>0</v>
      </c>
      <c r="L68" s="217">
        <f>+GPpcntMjr*(VLOOKUP($A68,FY15Rev!$A$4:$I$24,9,FALSE))*VLOOKUP($A68,FY15MajorsDegs!$A$3:$S$23,MATCH(L$28,FY15MajorsDegs!$A$2:$S$2,0),FALSE)</f>
        <v>0</v>
      </c>
      <c r="M68" s="217">
        <f>+GPpcntMjr*(VLOOKUP($A68,FY15Rev!$A$4:$I$24,9,FALSE))*VLOOKUP($A68,FY15MajorsDegs!$A$3:$S$23,MATCH(M$28,FY15MajorsDegs!$A$2:$S$2,0),FALSE)</f>
        <v>0</v>
      </c>
      <c r="N68" s="217">
        <f>+GPpcntMjr*(VLOOKUP($A68,FY15Rev!$A$4:$I$24,9,FALSE))*VLOOKUP($A68,FY15MajorsDegs!$A$3:$S$23,MATCH(N$28,FY15MajorsDegs!$A$2:$S$2,0),FALSE)</f>
        <v>0</v>
      </c>
      <c r="O68" s="217">
        <f>+GPpcntMjr*(VLOOKUP($A68,FY15Rev!$A$4:$I$24,9,FALSE))*VLOOKUP($A68,FY15MajorsDegs!$A$3:$S$23,MATCH(O$28,FY15MajorsDegs!$A$2:$S$2,0),FALSE)</f>
        <v>0</v>
      </c>
      <c r="P68" s="217">
        <f>+GPpcntMjr*(VLOOKUP($A68,FY15Rev!$A$4:$I$24,9,FALSE))*VLOOKUP($A68,FY15MajorsDegs!$A$3:$S$23,MATCH(P$28,FY15MajorsDegs!$A$2:$S$2,0),FALSE)</f>
        <v>0</v>
      </c>
      <c r="Q68" s="217">
        <f>+GPpcntMjr*(VLOOKUP($A68,FY15Rev!$A$4:$I$24,9,FALSE))*VLOOKUP($A68,FY15MajorsDegs!$A$3:$S$23,MATCH(Q$28,FY15MajorsDegs!$A$2:$S$2,0),FALSE)</f>
        <v>0</v>
      </c>
      <c r="R68" s="217">
        <f>+GPpcntMjr*(VLOOKUP($A68,FY15Rev!$A$4:$I$24,9,FALSE))*VLOOKUP($A68,FY15MajorsDegs!$A$3:$S$23,MATCH(R$28,FY15MajorsDegs!$A$2:$S$2,0),FALSE)</f>
        <v>0</v>
      </c>
      <c r="S68" s="217">
        <f>+GPpcntMjr*(VLOOKUP($A68,FY15Rev!$A$4:$I$24,9,FALSE))*VLOOKUP($A68,FY15MajorsDegs!$A$3:$S$23,MATCH(S$28,FY15MajorsDegs!$A$2:$S$2,0),FALSE)</f>
        <v>0</v>
      </c>
      <c r="T68" s="231">
        <f t="shared" si="6"/>
        <v>949081.1724890573</v>
      </c>
    </row>
    <row r="69" spans="1:20" ht="20.100000000000001" customHeight="1" x14ac:dyDescent="0.25">
      <c r="A69" s="229" t="s">
        <v>79</v>
      </c>
      <c r="B69" s="247" t="s">
        <v>240</v>
      </c>
      <c r="C69" s="248">
        <f>+GPpcntMjr*(VLOOKUP($A69,FY15Rev!$A$4:$I$24,9,FALSE))*VLOOKUP($A69,FY15MajorsDegs!$A$3:$S$23,MATCH(C$28,FY15MajorsDegs!$A$2:$S$2,0),FALSE)</f>
        <v>0</v>
      </c>
      <c r="D69" s="248">
        <f>+GPpcntMjr*(VLOOKUP($A69,FY15Rev!$A$4:$I$24,9,FALSE))*VLOOKUP($A69,FY15MajorsDegs!$A$3:$S$23,MATCH(D$28,FY15MajorsDegs!$A$2:$S$2,0),FALSE)</f>
        <v>0</v>
      </c>
      <c r="E69" s="248">
        <f>+GPpcntMjr*(VLOOKUP($A69,FY15Rev!$A$4:$I$24,9,FALSE))*VLOOKUP($A69,FY15MajorsDegs!$A$3:$S$23,MATCH(E$28,FY15MajorsDegs!$A$2:$S$2,0),FALSE)</f>
        <v>0</v>
      </c>
      <c r="F69" s="248">
        <f>+GPpcntMjr*(VLOOKUP($A69,FY15Rev!$A$4:$I$24,9,FALSE))*VLOOKUP($A69,FY15MajorsDegs!$A$3:$S$23,MATCH(F$28,FY15MajorsDegs!$A$2:$S$2,0),FALSE)</f>
        <v>0</v>
      </c>
      <c r="G69" s="248">
        <f>+GPpcntMjr*(VLOOKUP($A69,FY15Rev!$A$4:$I$24,9,FALSE))*VLOOKUP($A69,FY15MajorsDegs!$A$3:$S$23,MATCH(G$28,FY15MajorsDegs!$A$2:$S$2,0),FALSE)</f>
        <v>0</v>
      </c>
      <c r="H69" s="248">
        <f>+GPpcntMjr*(VLOOKUP($A69,FY15Rev!$A$4:$I$24,9,FALSE))*VLOOKUP($A69,FY15MajorsDegs!$A$3:$S$23,MATCH(H$28,FY15MajorsDegs!$A$2:$S$2,0),FALSE)</f>
        <v>0</v>
      </c>
      <c r="I69" s="248">
        <f>+GPpcntMjr*(VLOOKUP($A69,FY15Rev!$A$4:$I$24,9,FALSE))*VLOOKUP($A69,FY15MajorsDegs!$A$3:$S$23,MATCH(I$28,FY15MajorsDegs!$A$2:$S$2,0),FALSE)</f>
        <v>0</v>
      </c>
      <c r="J69" s="248">
        <f>+GPpcntMjr*(VLOOKUP($A69,FY15Rev!$A$4:$I$24,9,FALSE))*VLOOKUP($A69,FY15MajorsDegs!$A$3:$S$23,MATCH(J$28,FY15MajorsDegs!$A$2:$S$2,0),FALSE)</f>
        <v>0</v>
      </c>
      <c r="K69" s="248">
        <f>+GPpcntMjr*(VLOOKUP($A69,FY15Rev!$A$4:$I$24,9,FALSE))*VLOOKUP($A69,FY15MajorsDegs!$A$3:$S$23,MATCH(K$28,FY15MajorsDegs!$A$2:$S$2,0),FALSE)</f>
        <v>0</v>
      </c>
      <c r="L69" s="248">
        <f>+GPpcntMjr*(VLOOKUP($A69,FY15Rev!$A$4:$I$24,9,FALSE))*VLOOKUP($A69,FY15MajorsDegs!$A$3:$S$23,MATCH(L$28,FY15MajorsDegs!$A$2:$S$2,0),FALSE)</f>
        <v>0</v>
      </c>
      <c r="M69" s="248">
        <f>+GPpcntMjr*(VLOOKUP($A69,FY15Rev!$A$4:$I$24,9,FALSE))*VLOOKUP($A69,FY15MajorsDegs!$A$3:$S$23,MATCH(M$28,FY15MajorsDegs!$A$2:$S$2,0),FALSE)</f>
        <v>0</v>
      </c>
      <c r="N69" s="248">
        <f>+GPpcntMjr*(VLOOKUP($A69,FY15Rev!$A$4:$I$24,9,FALSE))*VLOOKUP($A69,FY15MajorsDegs!$A$3:$S$23,MATCH(N$28,FY15MajorsDegs!$A$2:$S$2,0),FALSE)</f>
        <v>0</v>
      </c>
      <c r="O69" s="248">
        <f>+GPpcntMjr*(VLOOKUP($A69,FY15Rev!$A$4:$I$24,9,FALSE))*VLOOKUP($A69,FY15MajorsDegs!$A$3:$S$23,MATCH(O$28,FY15MajorsDegs!$A$2:$S$2,0),FALSE)</f>
        <v>881936.11505374871</v>
      </c>
      <c r="P69" s="248">
        <f>+GPpcntMjr*(VLOOKUP($A69,FY15Rev!$A$4:$I$24,9,FALSE))*VLOOKUP($A69,FY15MajorsDegs!$A$3:$S$23,MATCH(P$28,FY15MajorsDegs!$A$2:$S$2,0),FALSE)</f>
        <v>0</v>
      </c>
      <c r="Q69" s="248">
        <f>+GPpcntMjr*(VLOOKUP($A69,FY15Rev!$A$4:$I$24,9,FALSE))*VLOOKUP($A69,FY15MajorsDegs!$A$3:$S$23,MATCH(Q$28,FY15MajorsDegs!$A$2:$S$2,0),FALSE)</f>
        <v>8091.15701884173</v>
      </c>
      <c r="R69" s="248">
        <f>+GPpcntMjr*(VLOOKUP($A69,FY15Rev!$A$4:$I$24,9,FALSE))*VLOOKUP($A69,FY15MajorsDegs!$A$3:$S$23,MATCH(R$28,FY15MajorsDegs!$A$2:$S$2,0),FALSE)</f>
        <v>0</v>
      </c>
      <c r="S69" s="248">
        <f>+GPpcntMjr*(VLOOKUP($A69,FY15Rev!$A$4:$I$24,9,FALSE))*VLOOKUP($A69,FY15MajorsDegs!$A$3:$S$23,MATCH(S$28,FY15MajorsDegs!$A$2:$S$2,0),FALSE)</f>
        <v>0</v>
      </c>
      <c r="T69" s="286">
        <f t="shared" si="6"/>
        <v>890027.27207259042</v>
      </c>
    </row>
    <row r="70" spans="1:20" s="44" customFormat="1" ht="20.100000000000001" customHeight="1" x14ac:dyDescent="0.25">
      <c r="A70" s="229" t="s">
        <v>84</v>
      </c>
      <c r="B70" s="230" t="s">
        <v>85</v>
      </c>
      <c r="C70" s="217">
        <f>+GPpcntMjr*(VLOOKUP($A70,FY15Rev!$A$4:$I$24,9,FALSE))*VLOOKUP($A70,FY15MajorsDegs!$A$3:$S$23,MATCH(C$28,FY15MajorsDegs!$A$2:$S$2,0),FALSE)</f>
        <v>0</v>
      </c>
      <c r="D70" s="217">
        <f>+GPpcntMjr*(VLOOKUP($A70,FY15Rev!$A$4:$I$24,9,FALSE))*VLOOKUP($A70,FY15MajorsDegs!$A$3:$S$23,MATCH(D$28,FY15MajorsDegs!$A$2:$S$2,0),FALSE)</f>
        <v>0</v>
      </c>
      <c r="E70" s="217">
        <f>+GPpcntMjr*(VLOOKUP($A70,FY15Rev!$A$4:$I$24,9,FALSE))*VLOOKUP($A70,FY15MajorsDegs!$A$3:$S$23,MATCH(E$28,FY15MajorsDegs!$A$2:$S$2,0),FALSE)</f>
        <v>0</v>
      </c>
      <c r="F70" s="217">
        <f>+GPpcntMjr*(VLOOKUP($A70,FY15Rev!$A$4:$I$24,9,FALSE))*VLOOKUP($A70,FY15MajorsDegs!$A$3:$S$23,MATCH(F$28,FY15MajorsDegs!$A$2:$S$2,0),FALSE)</f>
        <v>0</v>
      </c>
      <c r="G70" s="217">
        <f>+GPpcntMjr*(VLOOKUP($A70,FY15Rev!$A$4:$I$24,9,FALSE))*VLOOKUP($A70,FY15MajorsDegs!$A$3:$S$23,MATCH(G$28,FY15MajorsDegs!$A$2:$S$2,0),FALSE)</f>
        <v>0</v>
      </c>
      <c r="H70" s="217">
        <f>+GPpcntMjr*(VLOOKUP($A70,FY15Rev!$A$4:$I$24,9,FALSE))*VLOOKUP($A70,FY15MajorsDegs!$A$3:$S$23,MATCH(H$28,FY15MajorsDegs!$A$2:$S$2,0),FALSE)</f>
        <v>0</v>
      </c>
      <c r="I70" s="217">
        <f>+GPpcntMjr*(VLOOKUP($A70,FY15Rev!$A$4:$I$24,9,FALSE))*VLOOKUP($A70,FY15MajorsDegs!$A$3:$S$23,MATCH(I$28,FY15MajorsDegs!$A$2:$S$2,0),FALSE)</f>
        <v>0</v>
      </c>
      <c r="J70" s="217">
        <f>+GPpcntMjr*(VLOOKUP($A70,FY15Rev!$A$4:$I$24,9,FALSE))*VLOOKUP($A70,FY15MajorsDegs!$A$3:$S$23,MATCH(J$28,FY15MajorsDegs!$A$2:$S$2,0),FALSE)</f>
        <v>0</v>
      </c>
      <c r="K70" s="217">
        <f>+GPpcntMjr*(VLOOKUP($A70,FY15Rev!$A$4:$I$24,9,FALSE))*VLOOKUP($A70,FY15MajorsDegs!$A$3:$S$23,MATCH(K$28,FY15MajorsDegs!$A$2:$S$2,0),FALSE)</f>
        <v>0</v>
      </c>
      <c r="L70" s="217">
        <f>+GPpcntMjr*(VLOOKUP($A70,FY15Rev!$A$4:$I$24,9,FALSE))*VLOOKUP($A70,FY15MajorsDegs!$A$3:$S$23,MATCH(L$28,FY15MajorsDegs!$A$2:$S$2,0),FALSE)</f>
        <v>0</v>
      </c>
      <c r="M70" s="217">
        <f>+GPpcntMjr*(VLOOKUP($A70,FY15Rev!$A$4:$I$24,9,FALSE))*VLOOKUP($A70,FY15MajorsDegs!$A$3:$S$23,MATCH(M$28,FY15MajorsDegs!$A$2:$S$2,0),FALSE)</f>
        <v>0</v>
      </c>
      <c r="N70" s="217">
        <f>+GPpcntMjr*(VLOOKUP($A70,FY15Rev!$A$4:$I$24,9,FALSE))*VLOOKUP($A70,FY15MajorsDegs!$A$3:$S$23,MATCH(N$28,FY15MajorsDegs!$A$2:$S$2,0),FALSE)</f>
        <v>0</v>
      </c>
      <c r="O70" s="217">
        <f>+GPpcntMjr*(VLOOKUP($A70,FY15Rev!$A$4:$I$24,9,FALSE))*VLOOKUP($A70,FY15MajorsDegs!$A$3:$S$23,MATCH(O$28,FY15MajorsDegs!$A$2:$S$2,0),FALSE)</f>
        <v>0</v>
      </c>
      <c r="P70" s="217">
        <f>+GPpcntMjr*(VLOOKUP($A70,FY15Rev!$A$4:$I$24,9,FALSE))*VLOOKUP($A70,FY15MajorsDegs!$A$3:$S$23,MATCH(P$28,FY15MajorsDegs!$A$2:$S$2,0),FALSE)</f>
        <v>5402677.1139724106</v>
      </c>
      <c r="Q70" s="217">
        <f>+GPpcntMjr*(VLOOKUP($A70,FY15Rev!$A$4:$I$24,9,FALSE))*VLOOKUP($A70,FY15MajorsDegs!$A$3:$S$23,MATCH(Q$28,FY15MajorsDegs!$A$2:$S$2,0),FALSE)</f>
        <v>0</v>
      </c>
      <c r="R70" s="217">
        <f>+GPpcntMjr*(VLOOKUP($A70,FY15Rev!$A$4:$I$24,9,FALSE))*VLOOKUP($A70,FY15MajorsDegs!$A$3:$S$23,MATCH(R$28,FY15MajorsDegs!$A$2:$S$2,0),FALSE)</f>
        <v>0</v>
      </c>
      <c r="S70" s="217">
        <f>+GPpcntMjr*(VLOOKUP($A70,FY15Rev!$A$4:$I$24,9,FALSE))*VLOOKUP($A70,FY15MajorsDegs!$A$3:$S$23,MATCH(S$28,FY15MajorsDegs!$A$2:$S$2,0),FALSE)</f>
        <v>0</v>
      </c>
      <c r="T70" s="231">
        <f t="shared" si="6"/>
        <v>5402677.1139724106</v>
      </c>
    </row>
    <row r="71" spans="1:20" ht="20.100000000000001" customHeight="1" x14ac:dyDescent="0.25">
      <c r="A71" s="229" t="s">
        <v>87</v>
      </c>
      <c r="B71" s="247" t="s">
        <v>88</v>
      </c>
      <c r="C71" s="248">
        <f>+GPpcntMjr*(VLOOKUP($A71,FY15Rev!$A$4:$I$24,9,FALSE))*VLOOKUP($A71,FY15MajorsDegs!$A$3:$S$23,MATCH(C$28,FY15MajorsDegs!$A$2:$S$2,0),FALSE)</f>
        <v>0</v>
      </c>
      <c r="D71" s="248">
        <f>+GPpcntMjr*(VLOOKUP($A71,FY15Rev!$A$4:$I$24,9,FALSE))*VLOOKUP($A71,FY15MajorsDegs!$A$3:$S$23,MATCH(D$28,FY15MajorsDegs!$A$2:$S$2,0),FALSE)</f>
        <v>0</v>
      </c>
      <c r="E71" s="248">
        <f>+GPpcntMjr*(VLOOKUP($A71,FY15Rev!$A$4:$I$24,9,FALSE))*VLOOKUP($A71,FY15MajorsDegs!$A$3:$S$23,MATCH(E$28,FY15MajorsDegs!$A$2:$S$2,0),FALSE)</f>
        <v>0</v>
      </c>
      <c r="F71" s="248">
        <f>+GPpcntMjr*(VLOOKUP($A71,FY15Rev!$A$4:$I$24,9,FALSE))*VLOOKUP($A71,FY15MajorsDegs!$A$3:$S$23,MATCH(F$28,FY15MajorsDegs!$A$2:$S$2,0),FALSE)</f>
        <v>0</v>
      </c>
      <c r="G71" s="248">
        <f>+GPpcntMjr*(VLOOKUP($A71,FY15Rev!$A$4:$I$24,9,FALSE))*VLOOKUP($A71,FY15MajorsDegs!$A$3:$S$23,MATCH(G$28,FY15MajorsDegs!$A$2:$S$2,0),FALSE)</f>
        <v>27180.824159564901</v>
      </c>
      <c r="H71" s="248">
        <f>+GPpcntMjr*(VLOOKUP($A71,FY15Rev!$A$4:$I$24,9,FALSE))*VLOOKUP($A71,FY15MajorsDegs!$A$3:$S$23,MATCH(H$28,FY15MajorsDegs!$A$2:$S$2,0),FALSE)</f>
        <v>0</v>
      </c>
      <c r="I71" s="248">
        <f>+GPpcntMjr*(VLOOKUP($A71,FY15Rev!$A$4:$I$24,9,FALSE))*VLOOKUP($A71,FY15MajorsDegs!$A$3:$S$23,MATCH(I$28,FY15MajorsDegs!$A$2:$S$2,0),FALSE)</f>
        <v>0</v>
      </c>
      <c r="J71" s="248">
        <f>+GPpcntMjr*(VLOOKUP($A71,FY15Rev!$A$4:$I$24,9,FALSE))*VLOOKUP($A71,FY15MajorsDegs!$A$3:$S$23,MATCH(J$28,FY15MajorsDegs!$A$2:$S$2,0),FALSE)</f>
        <v>0</v>
      </c>
      <c r="K71" s="248">
        <f>+GPpcntMjr*(VLOOKUP($A71,FY15Rev!$A$4:$I$24,9,FALSE))*VLOOKUP($A71,FY15MajorsDegs!$A$3:$S$23,MATCH(K$28,FY15MajorsDegs!$A$2:$S$2,0),FALSE)</f>
        <v>0</v>
      </c>
      <c r="L71" s="248">
        <f>+GPpcntMjr*(VLOOKUP($A71,FY15Rev!$A$4:$I$24,9,FALSE))*VLOOKUP($A71,FY15MajorsDegs!$A$3:$S$23,MATCH(L$28,FY15MajorsDegs!$A$2:$S$2,0),FALSE)</f>
        <v>0</v>
      </c>
      <c r="M71" s="248">
        <f>+GPpcntMjr*(VLOOKUP($A71,FY15Rev!$A$4:$I$24,9,FALSE))*VLOOKUP($A71,FY15MajorsDegs!$A$3:$S$23,MATCH(M$28,FY15MajorsDegs!$A$2:$S$2,0),FALSE)</f>
        <v>0</v>
      </c>
      <c r="N71" s="248">
        <f>+GPpcntMjr*(VLOOKUP($A71,FY15Rev!$A$4:$I$24,9,FALSE))*VLOOKUP($A71,FY15MajorsDegs!$A$3:$S$23,MATCH(N$28,FY15MajorsDegs!$A$2:$S$2,0),FALSE)</f>
        <v>10396665.241033573</v>
      </c>
      <c r="O71" s="248">
        <f>+GPpcntMjr*(VLOOKUP($A71,FY15Rev!$A$4:$I$24,9,FALSE))*VLOOKUP($A71,FY15MajorsDegs!$A$3:$S$23,MATCH(O$28,FY15MajorsDegs!$A$2:$S$2,0),FALSE)</f>
        <v>0</v>
      </c>
      <c r="P71" s="248">
        <f>+GPpcntMjr*(VLOOKUP($A71,FY15Rev!$A$4:$I$24,9,FALSE))*VLOOKUP($A71,FY15MajorsDegs!$A$3:$S$23,MATCH(P$28,FY15MajorsDegs!$A$2:$S$2,0),FALSE)</f>
        <v>0</v>
      </c>
      <c r="Q71" s="248">
        <f>+GPpcntMjr*(VLOOKUP($A71,FY15Rev!$A$4:$I$24,9,FALSE))*VLOOKUP($A71,FY15MajorsDegs!$A$3:$S$23,MATCH(Q$28,FY15MajorsDegs!$A$2:$S$2,0),FALSE)</f>
        <v>131373.98343789703</v>
      </c>
      <c r="R71" s="248">
        <f>+GPpcntMjr*(VLOOKUP($A71,FY15Rev!$A$4:$I$24,9,FALSE))*VLOOKUP($A71,FY15MajorsDegs!$A$3:$S$23,MATCH(R$28,FY15MajorsDegs!$A$2:$S$2,0),FALSE)</f>
        <v>0</v>
      </c>
      <c r="S71" s="248">
        <f>+GPpcntMjr*(VLOOKUP($A71,FY15Rev!$A$4:$I$24,9,FALSE))*VLOOKUP($A71,FY15MajorsDegs!$A$3:$S$23,MATCH(S$28,FY15MajorsDegs!$A$2:$S$2,0),FALSE)</f>
        <v>81542.472478694704</v>
      </c>
      <c r="T71" s="286">
        <f t="shared" si="6"/>
        <v>10636762.52110973</v>
      </c>
    </row>
    <row r="72" spans="1:20" s="44" customFormat="1" ht="20.100000000000001" customHeight="1" x14ac:dyDescent="0.25">
      <c r="A72" s="229" t="s">
        <v>90</v>
      </c>
      <c r="B72" s="230" t="s">
        <v>91</v>
      </c>
      <c r="C72" s="217">
        <f>+GPpcntMjr*(VLOOKUP($A72,FY15Rev!$A$4:$I$24,9,FALSE))*VLOOKUP($A72,FY15MajorsDegs!$A$3:$S$23,MATCH(C$28,FY15MajorsDegs!$A$2:$S$2,0),FALSE)</f>
        <v>0</v>
      </c>
      <c r="D72" s="217">
        <f>+GPpcntMjr*(VLOOKUP($A72,FY15Rev!$A$4:$I$24,9,FALSE))*VLOOKUP($A72,FY15MajorsDegs!$A$3:$S$23,MATCH(D$28,FY15MajorsDegs!$A$2:$S$2,0),FALSE)</f>
        <v>0</v>
      </c>
      <c r="E72" s="217">
        <f>+GPpcntMjr*(VLOOKUP($A72,FY15Rev!$A$4:$I$24,9,FALSE))*VLOOKUP($A72,FY15MajorsDegs!$A$3:$S$23,MATCH(E$28,FY15MajorsDegs!$A$2:$S$2,0),FALSE)</f>
        <v>0</v>
      </c>
      <c r="F72" s="217">
        <f>+GPpcntMjr*(VLOOKUP($A72,FY15Rev!$A$4:$I$24,9,FALSE))*VLOOKUP($A72,FY15MajorsDegs!$A$3:$S$23,MATCH(F$28,FY15MajorsDegs!$A$2:$S$2,0),FALSE)</f>
        <v>0</v>
      </c>
      <c r="G72" s="217">
        <f>+GPpcntMjr*(VLOOKUP($A72,FY15Rev!$A$4:$I$24,9,FALSE))*VLOOKUP($A72,FY15MajorsDegs!$A$3:$S$23,MATCH(G$28,FY15MajorsDegs!$A$2:$S$2,0),FALSE)</f>
        <v>0</v>
      </c>
      <c r="H72" s="217">
        <f>+GPpcntMjr*(VLOOKUP($A72,FY15Rev!$A$4:$I$24,9,FALSE))*VLOOKUP($A72,FY15MajorsDegs!$A$3:$S$23,MATCH(H$28,FY15MajorsDegs!$A$2:$S$2,0),FALSE)</f>
        <v>0</v>
      </c>
      <c r="I72" s="217">
        <f>+GPpcntMjr*(VLOOKUP($A72,FY15Rev!$A$4:$I$24,9,FALSE))*VLOOKUP($A72,FY15MajorsDegs!$A$3:$S$23,MATCH(I$28,FY15MajorsDegs!$A$2:$S$2,0),FALSE)</f>
        <v>0</v>
      </c>
      <c r="J72" s="217">
        <f>+GPpcntMjr*(VLOOKUP($A72,FY15Rev!$A$4:$I$24,9,FALSE))*VLOOKUP($A72,FY15MajorsDegs!$A$3:$S$23,MATCH(J$28,FY15MajorsDegs!$A$2:$S$2,0),FALSE)</f>
        <v>0</v>
      </c>
      <c r="K72" s="217">
        <f>+GPpcntMjr*(VLOOKUP($A72,FY15Rev!$A$4:$I$24,9,FALSE))*VLOOKUP($A72,FY15MajorsDegs!$A$3:$S$23,MATCH(K$28,FY15MajorsDegs!$A$2:$S$2,0),FALSE)</f>
        <v>0</v>
      </c>
      <c r="L72" s="217">
        <f>+GPpcntMjr*(VLOOKUP($A72,FY15Rev!$A$4:$I$24,9,FALSE))*VLOOKUP($A72,FY15MajorsDegs!$A$3:$S$23,MATCH(L$28,FY15MajorsDegs!$A$2:$S$2,0),FALSE)</f>
        <v>0</v>
      </c>
      <c r="M72" s="217">
        <f>+GPpcntMjr*(VLOOKUP($A72,FY15Rev!$A$4:$I$24,9,FALSE))*VLOOKUP($A72,FY15MajorsDegs!$A$3:$S$23,MATCH(M$28,FY15MajorsDegs!$A$2:$S$2,0),FALSE)</f>
        <v>4476837.3898955463</v>
      </c>
      <c r="N72" s="217">
        <f>+GPpcntMjr*(VLOOKUP($A72,FY15Rev!$A$4:$I$24,9,FALSE))*VLOOKUP($A72,FY15MajorsDegs!$A$3:$S$23,MATCH(N$28,FY15MajorsDegs!$A$2:$S$2,0),FALSE)</f>
        <v>0</v>
      </c>
      <c r="O72" s="217">
        <f>+GPpcntMjr*(VLOOKUP($A72,FY15Rev!$A$4:$I$24,9,FALSE))*VLOOKUP($A72,FY15MajorsDegs!$A$3:$S$23,MATCH(O$28,FY15MajorsDegs!$A$2:$S$2,0),FALSE)</f>
        <v>0</v>
      </c>
      <c r="P72" s="217">
        <f>+GPpcntMjr*(VLOOKUP($A72,FY15Rev!$A$4:$I$24,9,FALSE))*VLOOKUP($A72,FY15MajorsDegs!$A$3:$S$23,MATCH(P$28,FY15MajorsDegs!$A$2:$S$2,0),FALSE)</f>
        <v>0</v>
      </c>
      <c r="Q72" s="217">
        <f>+GPpcntMjr*(VLOOKUP($A72,FY15Rev!$A$4:$I$24,9,FALSE))*VLOOKUP($A72,FY15MajorsDegs!$A$3:$S$23,MATCH(Q$28,FY15MajorsDegs!$A$2:$S$2,0),FALSE)</f>
        <v>0</v>
      </c>
      <c r="R72" s="217">
        <f>+GPpcntMjr*(VLOOKUP($A72,FY15Rev!$A$4:$I$24,9,FALSE))*VLOOKUP($A72,FY15MajorsDegs!$A$3:$S$23,MATCH(R$28,FY15MajorsDegs!$A$2:$S$2,0),FALSE)</f>
        <v>0</v>
      </c>
      <c r="S72" s="217">
        <f>+GPpcntMjr*(VLOOKUP($A72,FY15Rev!$A$4:$I$24,9,FALSE))*VLOOKUP($A72,FY15MajorsDegs!$A$3:$S$23,MATCH(S$28,FY15MajorsDegs!$A$2:$S$2,0),FALSE)</f>
        <v>0</v>
      </c>
      <c r="T72" s="231">
        <f t="shared" si="6"/>
        <v>4476837.3898955463</v>
      </c>
    </row>
    <row r="73" spans="1:20" ht="20.100000000000001" customHeight="1" x14ac:dyDescent="0.25">
      <c r="A73" s="249" t="s">
        <v>98</v>
      </c>
      <c r="B73" s="250" t="s">
        <v>222</v>
      </c>
      <c r="C73" s="248">
        <f>+GPpcntMjr*(VLOOKUP($A73,FY15Rev!$A$4:$I$24,9,FALSE))*VLOOKUP($A73,FY15MajorsDegs!$A$3:$S$23,MATCH(C$28,FY15MajorsDegs!$A$2:$S$2,0),FALSE)</f>
        <v>0</v>
      </c>
      <c r="D73" s="248">
        <f>+GPpcntMjr*(VLOOKUP($A73,FY15Rev!$A$4:$I$24,9,FALSE))*VLOOKUP($A73,FY15MajorsDegs!$A$3:$S$23,MATCH(D$28,FY15MajorsDegs!$A$2:$S$2,0),FALSE)</f>
        <v>0</v>
      </c>
      <c r="E73" s="248">
        <f>+GPpcntMjr*(VLOOKUP($A73,FY15Rev!$A$4:$I$24,9,FALSE))*VLOOKUP($A73,FY15MajorsDegs!$A$3:$S$23,MATCH(E$28,FY15MajorsDegs!$A$2:$S$2,0),FALSE)</f>
        <v>0</v>
      </c>
      <c r="F73" s="248">
        <f>+GPpcntMjr*(VLOOKUP($A73,FY15Rev!$A$4:$I$24,9,FALSE))*VLOOKUP($A73,FY15MajorsDegs!$A$3:$S$23,MATCH(F$28,FY15MajorsDegs!$A$2:$S$2,0),FALSE)</f>
        <v>0</v>
      </c>
      <c r="G73" s="248">
        <f>+GPpcntMjr*(VLOOKUP($A73,FY15Rev!$A$4:$I$24,9,FALSE))*VLOOKUP($A73,FY15MajorsDegs!$A$3:$S$23,MATCH(G$28,FY15MajorsDegs!$A$2:$S$2,0),FALSE)</f>
        <v>0</v>
      </c>
      <c r="H73" s="248">
        <f>+GPpcntMjr*(VLOOKUP($A73,FY15Rev!$A$4:$I$24,9,FALSE))*VLOOKUP($A73,FY15MajorsDegs!$A$3:$S$23,MATCH(H$28,FY15MajorsDegs!$A$2:$S$2,0),FALSE)</f>
        <v>0</v>
      </c>
      <c r="I73" s="248">
        <f>+GPpcntMjr*(VLOOKUP($A73,FY15Rev!$A$4:$I$24,9,FALSE))*VLOOKUP($A73,FY15MajorsDegs!$A$3:$S$23,MATCH(I$28,FY15MajorsDegs!$A$2:$S$2,0),FALSE)</f>
        <v>0</v>
      </c>
      <c r="J73" s="248">
        <f>+GPpcntMjr*(VLOOKUP($A73,FY15Rev!$A$4:$I$24,9,FALSE))*VLOOKUP($A73,FY15MajorsDegs!$A$3:$S$23,MATCH(J$28,FY15MajorsDegs!$A$2:$S$2,0),FALSE)</f>
        <v>0</v>
      </c>
      <c r="K73" s="248">
        <f>+GPpcntMjr*(VLOOKUP($A73,FY15Rev!$A$4:$I$24,9,FALSE))*VLOOKUP($A73,FY15MajorsDegs!$A$3:$S$23,MATCH(K$28,FY15MajorsDegs!$A$2:$S$2,0),FALSE)</f>
        <v>0</v>
      </c>
      <c r="L73" s="248">
        <f>+GPpcntMjr*(VLOOKUP($A73,FY15Rev!$A$4:$I$24,9,FALSE))*VLOOKUP($A73,FY15MajorsDegs!$A$3:$S$23,MATCH(L$28,FY15MajorsDegs!$A$2:$S$2,0),FALSE)</f>
        <v>0</v>
      </c>
      <c r="M73" s="248">
        <f>+GPpcntMjr*(VLOOKUP($A73,FY15Rev!$A$4:$I$24,9,FALSE))*VLOOKUP($A73,FY15MajorsDegs!$A$3:$S$23,MATCH(M$28,FY15MajorsDegs!$A$2:$S$2,0),FALSE)</f>
        <v>745832.02122413612</v>
      </c>
      <c r="N73" s="248">
        <f>+GPpcntMjr*(VLOOKUP($A73,FY15Rev!$A$4:$I$24,9,FALSE))*VLOOKUP($A73,FY15MajorsDegs!$A$3:$S$23,MATCH(N$28,FY15MajorsDegs!$A$2:$S$2,0),FALSE)</f>
        <v>0</v>
      </c>
      <c r="O73" s="248">
        <f>+GPpcntMjr*(VLOOKUP($A73,FY15Rev!$A$4:$I$24,9,FALSE))*VLOOKUP($A73,FY15MajorsDegs!$A$3:$S$23,MATCH(O$28,FY15MajorsDegs!$A$2:$S$2,0),FALSE)</f>
        <v>0</v>
      </c>
      <c r="P73" s="248">
        <f>+GPpcntMjr*(VLOOKUP($A73,FY15Rev!$A$4:$I$24,9,FALSE))*VLOOKUP($A73,FY15MajorsDegs!$A$3:$S$23,MATCH(P$28,FY15MajorsDegs!$A$2:$S$2,0),FALSE)</f>
        <v>0</v>
      </c>
      <c r="Q73" s="248">
        <f>+GPpcntMjr*(VLOOKUP($A73,FY15Rev!$A$4:$I$24,9,FALSE))*VLOOKUP($A73,FY15MajorsDegs!$A$3:$S$23,MATCH(Q$28,FY15MajorsDegs!$A$2:$S$2,0),FALSE)</f>
        <v>0</v>
      </c>
      <c r="R73" s="248">
        <f>+GPpcntMjr*(VLOOKUP($A73,FY15Rev!$A$4:$I$24,9,FALSE))*VLOOKUP($A73,FY15MajorsDegs!$A$3:$S$23,MATCH(R$28,FY15MajorsDegs!$A$2:$S$2,0),FALSE)</f>
        <v>0</v>
      </c>
      <c r="S73" s="248">
        <f>+GPpcntMjr*(VLOOKUP($A73,FY15Rev!$A$4:$I$24,9,FALSE))*VLOOKUP($A73,FY15MajorsDegs!$A$3:$S$23,MATCH(S$28,FY15MajorsDegs!$A$2:$S$2,0),FALSE)</f>
        <v>0</v>
      </c>
      <c r="T73" s="286">
        <f t="shared" si="6"/>
        <v>745832.02122413612</v>
      </c>
    </row>
    <row r="74" spans="1:20" ht="20.100000000000001" customHeight="1" x14ac:dyDescent="0.25">
      <c r="B74" s="251" t="s">
        <v>187</v>
      </c>
      <c r="C74" s="252">
        <f t="shared" ref="C74:S74" si="7">SUM(C53:C73)</f>
        <v>5041479.4061544854</v>
      </c>
      <c r="D74" s="252">
        <f t="shared" si="7"/>
        <v>81931463.08998242</v>
      </c>
      <c r="E74" s="252">
        <f t="shared" si="7"/>
        <v>13739403.631898351</v>
      </c>
      <c r="F74" s="252">
        <f t="shared" si="7"/>
        <v>4707225.1402204819</v>
      </c>
      <c r="G74" s="252">
        <f t="shared" si="7"/>
        <v>16910581.755438536</v>
      </c>
      <c r="H74" s="252">
        <f t="shared" si="7"/>
        <v>6494618.364257955</v>
      </c>
      <c r="I74" s="252">
        <f t="shared" si="7"/>
        <v>1516572.4790833294</v>
      </c>
      <c r="J74" s="252">
        <f t="shared" si="7"/>
        <v>9105867.3123632204</v>
      </c>
      <c r="K74" s="252">
        <f t="shared" si="7"/>
        <v>3324129.1916488493</v>
      </c>
      <c r="L74" s="252">
        <f t="shared" si="7"/>
        <v>2974363.5577890193</v>
      </c>
      <c r="M74" s="252">
        <f t="shared" si="7"/>
        <v>5222669.4111196827</v>
      </c>
      <c r="N74" s="252">
        <f t="shared" si="7"/>
        <v>14928209.758000959</v>
      </c>
      <c r="O74" s="252">
        <f t="shared" si="7"/>
        <v>2884486.1070047012</v>
      </c>
      <c r="P74" s="252">
        <f t="shared" si="7"/>
        <v>5633019.2661054116</v>
      </c>
      <c r="Q74" s="252">
        <f t="shared" si="7"/>
        <v>4183737.2653179928</v>
      </c>
      <c r="R74" s="252">
        <f t="shared" si="7"/>
        <v>137588.111062187</v>
      </c>
      <c r="S74" s="252">
        <f t="shared" si="7"/>
        <v>1954212.4193313192</v>
      </c>
      <c r="T74" s="252">
        <f t="shared" si="6"/>
        <v>180689626.26677892</v>
      </c>
    </row>
    <row r="75" spans="1:20" ht="20.100000000000001" customHeight="1" x14ac:dyDescent="0.25"/>
  </sheetData>
  <mergeCells count="5">
    <mergeCell ref="B1:F1"/>
    <mergeCell ref="A2:A3"/>
    <mergeCell ref="B4:T4"/>
    <mergeCell ref="B27:T27"/>
    <mergeCell ref="B51:T5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topLeftCell="B1" workbookViewId="0">
      <selection activeCell="AT1" sqref="A1:XFD1048576"/>
    </sheetView>
  </sheetViews>
  <sheetFormatPr defaultRowHeight="15" x14ac:dyDescent="0.25"/>
  <cols>
    <col min="1" max="1" width="4.5703125" style="148" hidden="1" customWidth="1"/>
    <col min="2" max="2" width="41.85546875" style="148" customWidth="1"/>
    <col min="3" max="3" width="13.42578125" style="148" customWidth="1"/>
    <col min="4" max="19" width="13.7109375" style="148" customWidth="1"/>
    <col min="20" max="20" width="14.85546875" style="148" customWidth="1"/>
    <col min="21" max="21" width="12.7109375" style="148" customWidth="1"/>
    <col min="22" max="16384" width="9.140625" style="148"/>
  </cols>
  <sheetData>
    <row r="1" spans="1:20" ht="18.75" x14ac:dyDescent="0.25">
      <c r="B1" s="340" t="s">
        <v>307</v>
      </c>
      <c r="C1" s="340"/>
      <c r="D1" s="340"/>
      <c r="E1" s="340"/>
      <c r="F1" s="340"/>
    </row>
    <row r="2" spans="1:20" ht="45" x14ac:dyDescent="0.25">
      <c r="A2" s="341"/>
      <c r="B2" s="268" t="s">
        <v>272</v>
      </c>
      <c r="C2" s="269" t="s">
        <v>277</v>
      </c>
      <c r="D2" s="269" t="s">
        <v>278</v>
      </c>
      <c r="E2" s="269" t="s">
        <v>279</v>
      </c>
      <c r="F2" s="270" t="s">
        <v>280</v>
      </c>
      <c r="G2" s="269" t="s">
        <v>281</v>
      </c>
      <c r="H2" s="269" t="s">
        <v>282</v>
      </c>
      <c r="I2" s="269" t="s">
        <v>283</v>
      </c>
      <c r="J2" s="269" t="s">
        <v>284</v>
      </c>
      <c r="K2" s="269" t="s">
        <v>285</v>
      </c>
      <c r="L2" s="269" t="s">
        <v>286</v>
      </c>
      <c r="M2" s="269" t="s">
        <v>287</v>
      </c>
      <c r="N2" s="269" t="s">
        <v>288</v>
      </c>
      <c r="O2" s="269" t="s">
        <v>289</v>
      </c>
      <c r="P2" s="269" t="s">
        <v>290</v>
      </c>
      <c r="Q2" s="269" t="s">
        <v>291</v>
      </c>
      <c r="R2" s="269" t="s">
        <v>292</v>
      </c>
      <c r="S2" s="269" t="s">
        <v>293</v>
      </c>
      <c r="T2" s="271" t="s">
        <v>294</v>
      </c>
    </row>
    <row r="3" spans="1:20" hidden="1" x14ac:dyDescent="0.25">
      <c r="A3" s="342"/>
      <c r="B3" s="291"/>
      <c r="C3" s="292">
        <v>252</v>
      </c>
      <c r="D3" s="292">
        <v>254</v>
      </c>
      <c r="E3" s="292">
        <v>256</v>
      </c>
      <c r="F3" s="293">
        <v>258</v>
      </c>
      <c r="G3" s="292">
        <v>260</v>
      </c>
      <c r="H3" s="292">
        <v>263</v>
      </c>
      <c r="I3" s="292">
        <v>267</v>
      </c>
      <c r="J3" s="292">
        <v>268</v>
      </c>
      <c r="K3" s="292">
        <v>270</v>
      </c>
      <c r="L3" s="292">
        <v>272</v>
      </c>
      <c r="M3" s="292">
        <v>302</v>
      </c>
      <c r="N3" s="292">
        <v>304</v>
      </c>
      <c r="O3" s="292">
        <v>306</v>
      </c>
      <c r="P3" s="292">
        <v>308</v>
      </c>
      <c r="Q3" s="292">
        <v>310</v>
      </c>
      <c r="R3" s="292">
        <v>282</v>
      </c>
      <c r="S3" s="292">
        <v>266</v>
      </c>
      <c r="T3" s="294"/>
    </row>
    <row r="4" spans="1:20" ht="15.75" x14ac:dyDescent="0.25">
      <c r="A4" s="214"/>
      <c r="B4" s="343" t="s">
        <v>295</v>
      </c>
      <c r="C4" s="343"/>
      <c r="D4" s="343"/>
      <c r="E4" s="343"/>
      <c r="F4" s="343"/>
      <c r="G4" s="343"/>
      <c r="H4" s="343"/>
      <c r="I4" s="343"/>
      <c r="J4" s="343"/>
      <c r="K4" s="343"/>
      <c r="L4" s="343"/>
      <c r="M4" s="343"/>
      <c r="N4" s="343"/>
      <c r="O4" s="343"/>
      <c r="P4" s="343"/>
      <c r="Q4" s="343"/>
      <c r="R4" s="343"/>
      <c r="S4" s="343"/>
      <c r="T4" s="343"/>
    </row>
    <row r="5" spans="1:20" x14ac:dyDescent="0.25">
      <c r="A5" s="290" t="s">
        <v>11</v>
      </c>
      <c r="B5" s="263" t="s">
        <v>12</v>
      </c>
      <c r="C5" s="264">
        <f t="shared" ref="C5:S19" si="0">+C29+C53</f>
        <v>5084490.3920098525</v>
      </c>
      <c r="D5" s="264">
        <f t="shared" si="0"/>
        <v>187749918.29682618</v>
      </c>
      <c r="E5" s="264">
        <f t="shared" si="0"/>
        <v>21306443.277255498</v>
      </c>
      <c r="F5" s="264">
        <f t="shared" si="0"/>
        <v>3312459.4008240025</v>
      </c>
      <c r="G5" s="264">
        <f t="shared" si="0"/>
        <v>25664552.648918264</v>
      </c>
      <c r="H5" s="264">
        <f t="shared" si="0"/>
        <v>13489397.835999949</v>
      </c>
      <c r="I5" s="264">
        <f t="shared" si="0"/>
        <v>3329146.330628803</v>
      </c>
      <c r="J5" s="264">
        <f t="shared" si="0"/>
        <v>21847.825426625026</v>
      </c>
      <c r="K5" s="264">
        <f t="shared" si="0"/>
        <v>15605.589590446447</v>
      </c>
      <c r="L5" s="264">
        <f t="shared" si="0"/>
        <v>1083604.2627203416</v>
      </c>
      <c r="M5" s="264">
        <f t="shared" si="0"/>
        <v>12910.078661187517</v>
      </c>
      <c r="N5" s="264">
        <f t="shared" si="0"/>
        <v>6352633.0185275804</v>
      </c>
      <c r="O5" s="264">
        <f t="shared" si="0"/>
        <v>3041009.3696390279</v>
      </c>
      <c r="P5" s="264">
        <f t="shared" si="0"/>
        <v>59726.847432526862</v>
      </c>
      <c r="Q5" s="264">
        <f t="shared" si="0"/>
        <v>3439536.2873485759</v>
      </c>
      <c r="R5" s="264">
        <f t="shared" si="0"/>
        <v>2328626.7766256672</v>
      </c>
      <c r="S5" s="264">
        <f t="shared" si="0"/>
        <v>928031.50536388089</v>
      </c>
      <c r="T5" s="287">
        <f t="shared" ref="T5:T26" si="1">SUM(C5:S5)</f>
        <v>277219939.74379849</v>
      </c>
    </row>
    <row r="6" spans="1:20" x14ac:dyDescent="0.25">
      <c r="A6" s="215" t="s">
        <v>19</v>
      </c>
      <c r="B6" s="216" t="s">
        <v>20</v>
      </c>
      <c r="C6" s="217">
        <f t="shared" si="0"/>
        <v>94329.560640583251</v>
      </c>
      <c r="D6" s="217">
        <f t="shared" si="0"/>
        <v>9893908.0711859725</v>
      </c>
      <c r="E6" s="217">
        <f t="shared" si="0"/>
        <v>343888.11273358198</v>
      </c>
      <c r="F6" s="217">
        <f t="shared" si="0"/>
        <v>9471.6846130556078</v>
      </c>
      <c r="G6" s="217">
        <f t="shared" si="0"/>
        <v>571462.38980192749</v>
      </c>
      <c r="H6" s="217">
        <f t="shared" si="0"/>
        <v>12639.163558330696</v>
      </c>
      <c r="I6" s="217">
        <f t="shared" si="0"/>
        <v>212584.43810365594</v>
      </c>
      <c r="J6" s="217">
        <f t="shared" si="0"/>
        <v>9417.5712019041803</v>
      </c>
      <c r="K6" s="217">
        <f t="shared" si="0"/>
        <v>85598.393052128798</v>
      </c>
      <c r="L6" s="217">
        <f t="shared" si="0"/>
        <v>1107.0800197077983</v>
      </c>
      <c r="M6" s="217">
        <f t="shared" si="0"/>
        <v>30.752222769661063</v>
      </c>
      <c r="N6" s="217">
        <f t="shared" si="0"/>
        <v>1995392.5079742754</v>
      </c>
      <c r="O6" s="217">
        <f t="shared" si="0"/>
        <v>4648.5129944774162</v>
      </c>
      <c r="P6" s="217">
        <f t="shared" si="0"/>
        <v>278038.8496487455</v>
      </c>
      <c r="Q6" s="217">
        <f t="shared" si="0"/>
        <v>33342.800516700489</v>
      </c>
      <c r="R6" s="217">
        <f t="shared" si="0"/>
        <v>0</v>
      </c>
      <c r="S6" s="217">
        <f t="shared" si="0"/>
        <v>1233889.0165020665</v>
      </c>
      <c r="T6" s="231">
        <f t="shared" si="1"/>
        <v>14779748.904769883</v>
      </c>
    </row>
    <row r="7" spans="1:20" x14ac:dyDescent="0.25">
      <c r="A7" s="265" t="s">
        <v>22</v>
      </c>
      <c r="B7" s="266" t="s">
        <v>23</v>
      </c>
      <c r="C7" s="267">
        <f t="shared" si="0"/>
        <v>152.52735611921878</v>
      </c>
      <c r="D7" s="267">
        <f t="shared" si="0"/>
        <v>11388.709256901671</v>
      </c>
      <c r="E7" s="267">
        <f t="shared" si="0"/>
        <v>0</v>
      </c>
      <c r="F7" s="267">
        <f t="shared" si="0"/>
        <v>1169.3763969140109</v>
      </c>
      <c r="G7" s="267">
        <f t="shared" si="0"/>
        <v>0</v>
      </c>
      <c r="H7" s="267">
        <f t="shared" si="0"/>
        <v>0</v>
      </c>
      <c r="I7" s="267">
        <f t="shared" si="0"/>
        <v>610.10942447687512</v>
      </c>
      <c r="J7" s="267">
        <f t="shared" si="0"/>
        <v>152.52735611921878</v>
      </c>
      <c r="K7" s="267">
        <f t="shared" si="0"/>
        <v>203.36980815895839</v>
      </c>
      <c r="L7" s="267">
        <f t="shared" si="0"/>
        <v>305883.08471460018</v>
      </c>
      <c r="M7" s="267">
        <f t="shared" si="0"/>
        <v>0</v>
      </c>
      <c r="N7" s="267">
        <f t="shared" si="0"/>
        <v>943849.80764821894</v>
      </c>
      <c r="O7" s="267">
        <f t="shared" si="0"/>
        <v>0</v>
      </c>
      <c r="P7" s="267">
        <f t="shared" si="0"/>
        <v>0</v>
      </c>
      <c r="Q7" s="267">
        <f t="shared" si="0"/>
        <v>3864.0263550202094</v>
      </c>
      <c r="R7" s="267">
        <f t="shared" si="0"/>
        <v>0</v>
      </c>
      <c r="S7" s="267">
        <f t="shared" si="0"/>
        <v>101.6849040794792</v>
      </c>
      <c r="T7" s="288">
        <f t="shared" si="1"/>
        <v>1267375.2232206087</v>
      </c>
    </row>
    <row r="8" spans="1:20" x14ac:dyDescent="0.25">
      <c r="A8" s="215" t="s">
        <v>24</v>
      </c>
      <c r="B8" s="216" t="s">
        <v>25</v>
      </c>
      <c r="C8" s="217">
        <f t="shared" si="0"/>
        <v>7494.5167454226175</v>
      </c>
      <c r="D8" s="217">
        <f t="shared" si="0"/>
        <v>153322.03221719063</v>
      </c>
      <c r="E8" s="217">
        <f t="shared" si="0"/>
        <v>24207.138681199023</v>
      </c>
      <c r="F8" s="217">
        <f t="shared" si="0"/>
        <v>11933.557305947885</v>
      </c>
      <c r="G8" s="217">
        <f t="shared" si="0"/>
        <v>7077660.4921283759</v>
      </c>
      <c r="H8" s="217">
        <f t="shared" si="0"/>
        <v>19086.17721610895</v>
      </c>
      <c r="I8" s="217">
        <f t="shared" si="0"/>
        <v>4116.8662917620313</v>
      </c>
      <c r="J8" s="217">
        <f t="shared" si="0"/>
        <v>35010.276897538133</v>
      </c>
      <c r="K8" s="217">
        <f t="shared" si="0"/>
        <v>2931.0250345749082</v>
      </c>
      <c r="L8" s="217">
        <f t="shared" si="0"/>
        <v>5245.4126154125115</v>
      </c>
      <c r="M8" s="217">
        <f t="shared" si="0"/>
        <v>0</v>
      </c>
      <c r="N8" s="217">
        <f t="shared" si="0"/>
        <v>90604.88525388643</v>
      </c>
      <c r="O8" s="217">
        <f t="shared" si="0"/>
        <v>429232.95384507062</v>
      </c>
      <c r="P8" s="217">
        <f t="shared" si="0"/>
        <v>569.20380344981902</v>
      </c>
      <c r="Q8" s="217">
        <f t="shared" si="0"/>
        <v>85284.327904397243</v>
      </c>
      <c r="R8" s="217">
        <f t="shared" si="0"/>
        <v>3964.7040576504191</v>
      </c>
      <c r="S8" s="217">
        <f t="shared" si="0"/>
        <v>82818.026816176862</v>
      </c>
      <c r="T8" s="231">
        <f t="shared" si="1"/>
        <v>8033481.5968141658</v>
      </c>
    </row>
    <row r="9" spans="1:20" x14ac:dyDescent="0.25">
      <c r="A9" s="265" t="s">
        <v>28</v>
      </c>
      <c r="B9" s="266" t="s">
        <v>29</v>
      </c>
      <c r="C9" s="267">
        <f t="shared" si="0"/>
        <v>525.7374656456609</v>
      </c>
      <c r="D9" s="267">
        <f t="shared" si="0"/>
        <v>67713.836422230757</v>
      </c>
      <c r="E9" s="267">
        <f t="shared" si="0"/>
        <v>350.49164376377394</v>
      </c>
      <c r="F9" s="267">
        <f t="shared" si="0"/>
        <v>1489.5894859960392</v>
      </c>
      <c r="G9" s="267">
        <f t="shared" si="0"/>
        <v>6313.1589112368292</v>
      </c>
      <c r="H9" s="267">
        <f t="shared" si="0"/>
        <v>3590455.7906718003</v>
      </c>
      <c r="I9" s="267">
        <f t="shared" si="0"/>
        <v>43.811455470471742</v>
      </c>
      <c r="J9" s="267">
        <f t="shared" si="0"/>
        <v>3465.4143056561661</v>
      </c>
      <c r="K9" s="267">
        <f t="shared" si="0"/>
        <v>13467.35412339042</v>
      </c>
      <c r="L9" s="267">
        <f t="shared" si="0"/>
        <v>0</v>
      </c>
      <c r="M9" s="267">
        <f t="shared" si="0"/>
        <v>0</v>
      </c>
      <c r="N9" s="267">
        <f t="shared" si="0"/>
        <v>1664.8353078779262</v>
      </c>
      <c r="O9" s="267">
        <f t="shared" si="0"/>
        <v>0</v>
      </c>
      <c r="P9" s="267">
        <f t="shared" si="0"/>
        <v>0</v>
      </c>
      <c r="Q9" s="267">
        <f t="shared" si="0"/>
        <v>920.04056487990647</v>
      </c>
      <c r="R9" s="267">
        <f t="shared" si="0"/>
        <v>0</v>
      </c>
      <c r="S9" s="267">
        <f t="shared" si="0"/>
        <v>9524.3231310479641</v>
      </c>
      <c r="T9" s="288">
        <f t="shared" si="1"/>
        <v>3695934.3834889964</v>
      </c>
    </row>
    <row r="10" spans="1:20" x14ac:dyDescent="0.25">
      <c r="A10" s="215" t="s">
        <v>32</v>
      </c>
      <c r="B10" s="216" t="s">
        <v>33</v>
      </c>
      <c r="C10" s="217">
        <f t="shared" si="0"/>
        <v>268.79210863998054</v>
      </c>
      <c r="D10" s="217">
        <f t="shared" si="0"/>
        <v>45560.93327664469</v>
      </c>
      <c r="E10" s="217">
        <f t="shared" si="0"/>
        <v>179.19473909332035</v>
      </c>
      <c r="F10" s="217">
        <f t="shared" si="0"/>
        <v>4626045.9148862166</v>
      </c>
      <c r="G10" s="217">
        <f t="shared" si="0"/>
        <v>223.99342386665043</v>
      </c>
      <c r="H10" s="217">
        <f t="shared" si="0"/>
        <v>8332.5553678393953</v>
      </c>
      <c r="I10" s="217">
        <f t="shared" si="0"/>
        <v>582.3829020532911</v>
      </c>
      <c r="J10" s="217">
        <f t="shared" si="0"/>
        <v>0</v>
      </c>
      <c r="K10" s="217">
        <f t="shared" si="0"/>
        <v>6764.6014007728427</v>
      </c>
      <c r="L10" s="217">
        <f t="shared" si="0"/>
        <v>3135.9079341331062</v>
      </c>
      <c r="M10" s="217">
        <f t="shared" si="0"/>
        <v>0</v>
      </c>
      <c r="N10" s="217">
        <f t="shared" si="0"/>
        <v>1343.9605431999025</v>
      </c>
      <c r="O10" s="217">
        <f t="shared" si="0"/>
        <v>268.79210863998054</v>
      </c>
      <c r="P10" s="217">
        <f t="shared" si="0"/>
        <v>0</v>
      </c>
      <c r="Q10" s="217">
        <f t="shared" si="0"/>
        <v>985.57106501326189</v>
      </c>
      <c r="R10" s="217">
        <f t="shared" si="0"/>
        <v>0</v>
      </c>
      <c r="S10" s="217">
        <f t="shared" si="0"/>
        <v>1433.5579127465628</v>
      </c>
      <c r="T10" s="231">
        <f t="shared" si="1"/>
        <v>4695126.1576688597</v>
      </c>
    </row>
    <row r="11" spans="1:20" x14ac:dyDescent="0.25">
      <c r="A11" s="265" t="s">
        <v>38</v>
      </c>
      <c r="B11" s="266" t="s">
        <v>220</v>
      </c>
      <c r="C11" s="267">
        <f t="shared" si="0"/>
        <v>0</v>
      </c>
      <c r="D11" s="267">
        <f t="shared" si="0"/>
        <v>0</v>
      </c>
      <c r="E11" s="267">
        <f t="shared" si="0"/>
        <v>0</v>
      </c>
      <c r="F11" s="267">
        <f t="shared" si="0"/>
        <v>0</v>
      </c>
      <c r="G11" s="267">
        <f t="shared" si="0"/>
        <v>0</v>
      </c>
      <c r="H11" s="267">
        <f t="shared" si="0"/>
        <v>0</v>
      </c>
      <c r="I11" s="267">
        <f t="shared" si="0"/>
        <v>0</v>
      </c>
      <c r="J11" s="267">
        <f t="shared" si="0"/>
        <v>0</v>
      </c>
      <c r="K11" s="267">
        <f t="shared" si="0"/>
        <v>0</v>
      </c>
      <c r="L11" s="267">
        <f t="shared" si="0"/>
        <v>0</v>
      </c>
      <c r="M11" s="267">
        <f t="shared" si="0"/>
        <v>0</v>
      </c>
      <c r="N11" s="267">
        <f t="shared" si="0"/>
        <v>0</v>
      </c>
      <c r="O11" s="267">
        <f t="shared" si="0"/>
        <v>0</v>
      </c>
      <c r="P11" s="267">
        <f t="shared" si="0"/>
        <v>0</v>
      </c>
      <c r="Q11" s="267">
        <f t="shared" si="0"/>
        <v>0</v>
      </c>
      <c r="R11" s="267">
        <f t="shared" si="0"/>
        <v>0</v>
      </c>
      <c r="S11" s="267">
        <f t="shared" si="0"/>
        <v>0</v>
      </c>
      <c r="T11" s="288">
        <f t="shared" si="1"/>
        <v>0</v>
      </c>
    </row>
    <row r="12" spans="1:20" x14ac:dyDescent="0.25">
      <c r="A12" s="215" t="s">
        <v>39</v>
      </c>
      <c r="B12" s="216" t="s">
        <v>40</v>
      </c>
      <c r="C12" s="217">
        <f t="shared" si="0"/>
        <v>0</v>
      </c>
      <c r="D12" s="217">
        <f t="shared" si="0"/>
        <v>2939.4730487176689</v>
      </c>
      <c r="E12" s="217">
        <f t="shared" si="0"/>
        <v>0</v>
      </c>
      <c r="F12" s="217">
        <f t="shared" si="0"/>
        <v>169.58498357986551</v>
      </c>
      <c r="G12" s="217">
        <f t="shared" si="0"/>
        <v>0</v>
      </c>
      <c r="H12" s="217">
        <f t="shared" si="0"/>
        <v>0</v>
      </c>
      <c r="I12" s="217">
        <f t="shared" si="0"/>
        <v>0</v>
      </c>
      <c r="J12" s="217">
        <f t="shared" si="0"/>
        <v>56.528327859955169</v>
      </c>
      <c r="K12" s="217">
        <f t="shared" si="0"/>
        <v>7510.8641681645477</v>
      </c>
      <c r="L12" s="217">
        <f t="shared" si="0"/>
        <v>2645973.2662013881</v>
      </c>
      <c r="M12" s="217">
        <f t="shared" si="0"/>
        <v>452.22662287964135</v>
      </c>
      <c r="N12" s="217">
        <f t="shared" si="0"/>
        <v>8980.6006925233814</v>
      </c>
      <c r="O12" s="217">
        <f t="shared" si="0"/>
        <v>0</v>
      </c>
      <c r="P12" s="217">
        <f t="shared" si="0"/>
        <v>0</v>
      </c>
      <c r="Q12" s="217">
        <f t="shared" si="0"/>
        <v>17494.167887748143</v>
      </c>
      <c r="R12" s="217">
        <f t="shared" si="0"/>
        <v>0</v>
      </c>
      <c r="S12" s="217">
        <f t="shared" si="0"/>
        <v>2932.0696115081792</v>
      </c>
      <c r="T12" s="231">
        <f t="shared" si="1"/>
        <v>2686508.7815443696</v>
      </c>
    </row>
    <row r="13" spans="1:20" x14ac:dyDescent="0.25">
      <c r="A13" s="265" t="s">
        <v>44</v>
      </c>
      <c r="B13" s="266" t="s">
        <v>45</v>
      </c>
      <c r="C13" s="267">
        <f t="shared" si="0"/>
        <v>198.43686977184558</v>
      </c>
      <c r="D13" s="267">
        <f t="shared" si="0"/>
        <v>30658.496379750148</v>
      </c>
      <c r="E13" s="267">
        <f t="shared" si="0"/>
        <v>99.21843488592279</v>
      </c>
      <c r="F13" s="267">
        <f t="shared" si="0"/>
        <v>148.82765232888423</v>
      </c>
      <c r="G13" s="267">
        <f t="shared" si="0"/>
        <v>2331.6332198191858</v>
      </c>
      <c r="H13" s="267">
        <f t="shared" si="0"/>
        <v>1587.4949581747646</v>
      </c>
      <c r="I13" s="267">
        <f t="shared" si="0"/>
        <v>49.609217442961395</v>
      </c>
      <c r="J13" s="267">
        <f t="shared" si="0"/>
        <v>148.82765232888423</v>
      </c>
      <c r="K13" s="267">
        <f t="shared" si="0"/>
        <v>1785.9318279466104</v>
      </c>
      <c r="L13" s="267">
        <f t="shared" si="0"/>
        <v>545.70139187257541</v>
      </c>
      <c r="M13" s="267">
        <f t="shared" si="0"/>
        <v>49.609217442961395</v>
      </c>
      <c r="N13" s="267">
        <f t="shared" si="0"/>
        <v>42255.288641107087</v>
      </c>
      <c r="O13" s="267">
        <f t="shared" si="0"/>
        <v>148.82765232888423</v>
      </c>
      <c r="P13" s="267">
        <f t="shared" si="0"/>
        <v>4663.2664396383716</v>
      </c>
      <c r="Q13" s="267">
        <f t="shared" si="0"/>
        <v>2399074.139917423</v>
      </c>
      <c r="R13" s="267">
        <f t="shared" si="0"/>
        <v>0</v>
      </c>
      <c r="S13" s="267">
        <f t="shared" si="0"/>
        <v>7009.475295222539</v>
      </c>
      <c r="T13" s="288">
        <f t="shared" si="1"/>
        <v>2490754.7847674843</v>
      </c>
    </row>
    <row r="14" spans="1:20" x14ac:dyDescent="0.25">
      <c r="A14" s="215" t="s">
        <v>48</v>
      </c>
      <c r="B14" s="216" t="s">
        <v>49</v>
      </c>
      <c r="C14" s="217">
        <f t="shared" si="0"/>
        <v>5686.5621572576638</v>
      </c>
      <c r="D14" s="217">
        <f t="shared" si="0"/>
        <v>25792.706082271074</v>
      </c>
      <c r="E14" s="217">
        <f t="shared" si="0"/>
        <v>297.83359397254236</v>
      </c>
      <c r="F14" s="217">
        <f t="shared" si="0"/>
        <v>0</v>
      </c>
      <c r="G14" s="217">
        <f t="shared" si="0"/>
        <v>8100.1232233064302</v>
      </c>
      <c r="H14" s="217">
        <f t="shared" si="0"/>
        <v>148.91679698627118</v>
      </c>
      <c r="I14" s="217">
        <f t="shared" si="0"/>
        <v>0</v>
      </c>
      <c r="J14" s="217">
        <f t="shared" si="0"/>
        <v>5239.8117662988498</v>
      </c>
      <c r="K14" s="217">
        <f t="shared" si="0"/>
        <v>3645.2930836745736</v>
      </c>
      <c r="L14" s="217">
        <f t="shared" si="0"/>
        <v>31696.306550030004</v>
      </c>
      <c r="M14" s="217">
        <f t="shared" si="0"/>
        <v>148.91679698627118</v>
      </c>
      <c r="N14" s="217">
        <f t="shared" si="0"/>
        <v>255869.94953668231</v>
      </c>
      <c r="O14" s="217">
        <f t="shared" si="0"/>
        <v>2230.5835123049978</v>
      </c>
      <c r="P14" s="217">
        <f t="shared" si="0"/>
        <v>819.04238342449139</v>
      </c>
      <c r="Q14" s="217">
        <f t="shared" si="0"/>
        <v>861754.57239839411</v>
      </c>
      <c r="R14" s="217">
        <f t="shared" si="0"/>
        <v>0</v>
      </c>
      <c r="S14" s="217">
        <f t="shared" si="0"/>
        <v>20803.993383230991</v>
      </c>
      <c r="T14" s="231">
        <f t="shared" si="1"/>
        <v>1222234.6112648207</v>
      </c>
    </row>
    <row r="15" spans="1:20" x14ac:dyDescent="0.25">
      <c r="A15" s="265" t="s">
        <v>41</v>
      </c>
      <c r="B15" s="266" t="s">
        <v>53</v>
      </c>
      <c r="C15" s="267">
        <f t="shared" si="0"/>
        <v>4076445.0222629365</v>
      </c>
      <c r="D15" s="267">
        <f t="shared" si="0"/>
        <v>18459.685075681762</v>
      </c>
      <c r="E15" s="267">
        <f t="shared" si="0"/>
        <v>10467.075706934555</v>
      </c>
      <c r="F15" s="267">
        <f t="shared" si="0"/>
        <v>198.88943191299978</v>
      </c>
      <c r="G15" s="267">
        <f t="shared" si="0"/>
        <v>16624.880389087448</v>
      </c>
      <c r="H15" s="267">
        <f t="shared" si="0"/>
        <v>22297.113052182991</v>
      </c>
      <c r="I15" s="267">
        <f t="shared" si="0"/>
        <v>0</v>
      </c>
      <c r="J15" s="267">
        <f t="shared" si="0"/>
        <v>0</v>
      </c>
      <c r="K15" s="267">
        <f t="shared" si="0"/>
        <v>28948.257460543336</v>
      </c>
      <c r="L15" s="267">
        <f t="shared" si="0"/>
        <v>0</v>
      </c>
      <c r="M15" s="267">
        <f t="shared" si="0"/>
        <v>0</v>
      </c>
      <c r="N15" s="267">
        <f t="shared" si="0"/>
        <v>1193.3365914779986</v>
      </c>
      <c r="O15" s="267">
        <f t="shared" si="0"/>
        <v>0</v>
      </c>
      <c r="P15" s="267">
        <f t="shared" si="0"/>
        <v>0</v>
      </c>
      <c r="Q15" s="267">
        <f t="shared" si="0"/>
        <v>1127.0401141736654</v>
      </c>
      <c r="R15" s="267">
        <f t="shared" si="0"/>
        <v>0</v>
      </c>
      <c r="S15" s="267">
        <f t="shared" si="0"/>
        <v>61578.046821528944</v>
      </c>
      <c r="T15" s="288">
        <f t="shared" si="1"/>
        <v>4237339.3469064599</v>
      </c>
    </row>
    <row r="16" spans="1:20" x14ac:dyDescent="0.25">
      <c r="A16" s="215" t="s">
        <v>34</v>
      </c>
      <c r="B16" s="216" t="s">
        <v>58</v>
      </c>
      <c r="C16" s="217">
        <f t="shared" si="0"/>
        <v>0</v>
      </c>
      <c r="D16" s="217">
        <f t="shared" si="0"/>
        <v>3447.3691879193234</v>
      </c>
      <c r="E16" s="217">
        <f t="shared" si="0"/>
        <v>0</v>
      </c>
      <c r="F16" s="217">
        <f t="shared" si="0"/>
        <v>0</v>
      </c>
      <c r="G16" s="217">
        <f t="shared" si="0"/>
        <v>507508.64774585277</v>
      </c>
      <c r="H16" s="217">
        <f t="shared" si="0"/>
        <v>745.37712171228611</v>
      </c>
      <c r="I16" s="217">
        <f t="shared" si="0"/>
        <v>0</v>
      </c>
      <c r="J16" s="217">
        <f t="shared" si="0"/>
        <v>0</v>
      </c>
      <c r="K16" s="217">
        <f t="shared" si="0"/>
        <v>0</v>
      </c>
      <c r="L16" s="217">
        <f t="shared" si="0"/>
        <v>0</v>
      </c>
      <c r="M16" s="217">
        <f t="shared" si="0"/>
        <v>0</v>
      </c>
      <c r="N16" s="217">
        <f t="shared" si="0"/>
        <v>8199.1483388351462</v>
      </c>
      <c r="O16" s="217">
        <f t="shared" si="0"/>
        <v>0</v>
      </c>
      <c r="P16" s="217">
        <f t="shared" si="0"/>
        <v>0</v>
      </c>
      <c r="Q16" s="217">
        <f t="shared" si="0"/>
        <v>838.54926192632183</v>
      </c>
      <c r="R16" s="217">
        <f t="shared" si="0"/>
        <v>0</v>
      </c>
      <c r="S16" s="217">
        <f t="shared" si="0"/>
        <v>93.172140214035764</v>
      </c>
      <c r="T16" s="231">
        <f t="shared" si="1"/>
        <v>520832.26379645988</v>
      </c>
    </row>
    <row r="17" spans="1:21" x14ac:dyDescent="0.25">
      <c r="A17" s="218" t="s">
        <v>65</v>
      </c>
      <c r="B17" s="266" t="s">
        <v>66</v>
      </c>
      <c r="C17" s="267">
        <f t="shared" si="0"/>
        <v>68633.18810180841</v>
      </c>
      <c r="D17" s="267">
        <f t="shared" si="0"/>
        <v>278344.05944546516</v>
      </c>
      <c r="E17" s="267">
        <f t="shared" si="0"/>
        <v>21102.311197534935</v>
      </c>
      <c r="F17" s="267">
        <f t="shared" si="0"/>
        <v>6271.6659153512919</v>
      </c>
      <c r="G17" s="267">
        <f t="shared" si="0"/>
        <v>2065.9605368216021</v>
      </c>
      <c r="H17" s="267">
        <f t="shared" si="0"/>
        <v>151818.86881016498</v>
      </c>
      <c r="I17" s="267">
        <f t="shared" si="0"/>
        <v>25597.307666366018</v>
      </c>
      <c r="J17" s="267">
        <f t="shared" si="0"/>
        <v>2508.6663661405169</v>
      </c>
      <c r="K17" s="267">
        <f t="shared" si="0"/>
        <v>3969675.9102472942</v>
      </c>
      <c r="L17" s="267">
        <f t="shared" si="0"/>
        <v>30762.209008420021</v>
      </c>
      <c r="M17" s="267">
        <f t="shared" si="0"/>
        <v>0</v>
      </c>
      <c r="N17" s="267">
        <f t="shared" si="0"/>
        <v>14036.002472342781</v>
      </c>
      <c r="O17" s="267">
        <f t="shared" si="0"/>
        <v>0</v>
      </c>
      <c r="P17" s="267">
        <f t="shared" si="0"/>
        <v>0</v>
      </c>
      <c r="Q17" s="267">
        <f t="shared" si="0"/>
        <v>83341.741590084799</v>
      </c>
      <c r="R17" s="267">
        <f t="shared" si="0"/>
        <v>0</v>
      </c>
      <c r="S17" s="267">
        <f t="shared" si="0"/>
        <v>3107.4330771876448</v>
      </c>
      <c r="T17" s="288">
        <f t="shared" si="1"/>
        <v>4657265.3244349817</v>
      </c>
    </row>
    <row r="18" spans="1:21" x14ac:dyDescent="0.25">
      <c r="A18" s="215" t="s">
        <v>68</v>
      </c>
      <c r="B18" s="216" t="s">
        <v>69</v>
      </c>
      <c r="C18" s="217">
        <f t="shared" si="0"/>
        <v>750.30952469320835</v>
      </c>
      <c r="D18" s="217">
        <f t="shared" si="0"/>
        <v>25913.66465123144</v>
      </c>
      <c r="E18" s="217">
        <f t="shared" si="0"/>
        <v>4353850.8598724594</v>
      </c>
      <c r="F18" s="217">
        <f t="shared" si="0"/>
        <v>0</v>
      </c>
      <c r="G18" s="217">
        <f t="shared" si="0"/>
        <v>2334.2962990455371</v>
      </c>
      <c r="H18" s="217">
        <f t="shared" si="0"/>
        <v>15537.807346267193</v>
      </c>
      <c r="I18" s="217">
        <f t="shared" si="0"/>
        <v>666.94179972729637</v>
      </c>
      <c r="J18" s="217">
        <f t="shared" si="0"/>
        <v>5040.3229071458773</v>
      </c>
      <c r="K18" s="217">
        <f t="shared" si="0"/>
        <v>2584.3994739432737</v>
      </c>
      <c r="L18" s="217">
        <f t="shared" si="0"/>
        <v>0</v>
      </c>
      <c r="M18" s="217">
        <f t="shared" si="0"/>
        <v>0</v>
      </c>
      <c r="N18" s="217">
        <f t="shared" si="0"/>
        <v>416.83862482956022</v>
      </c>
      <c r="O18" s="217">
        <f t="shared" si="0"/>
        <v>0</v>
      </c>
      <c r="P18" s="217">
        <f t="shared" si="0"/>
        <v>0</v>
      </c>
      <c r="Q18" s="217">
        <f t="shared" si="0"/>
        <v>666.94179972729637</v>
      </c>
      <c r="R18" s="217">
        <f t="shared" si="0"/>
        <v>0</v>
      </c>
      <c r="S18" s="217">
        <f t="shared" si="0"/>
        <v>40322.583257167018</v>
      </c>
      <c r="T18" s="231">
        <f t="shared" si="1"/>
        <v>4448084.9655562369</v>
      </c>
    </row>
    <row r="19" spans="1:21" x14ac:dyDescent="0.25">
      <c r="A19" s="265" t="s">
        <v>55</v>
      </c>
      <c r="B19" s="266" t="s">
        <v>73</v>
      </c>
      <c r="C19" s="267">
        <f t="shared" si="0"/>
        <v>3681.4053068366816</v>
      </c>
      <c r="D19" s="267">
        <f t="shared" si="0"/>
        <v>37344.853162347106</v>
      </c>
      <c r="E19" s="267">
        <f t="shared" si="0"/>
        <v>63967.147318990174</v>
      </c>
      <c r="F19" s="267">
        <f t="shared" si="0"/>
        <v>0</v>
      </c>
      <c r="G19" s="267">
        <f t="shared" si="0"/>
        <v>20591.557926782247</v>
      </c>
      <c r="H19" s="267">
        <f t="shared" si="0"/>
        <v>12405.852736821904</v>
      </c>
      <c r="I19" s="267">
        <f t="shared" si="0"/>
        <v>23502.354452125517</v>
      </c>
      <c r="J19" s="267">
        <f t="shared" si="0"/>
        <v>10137957.049496332</v>
      </c>
      <c r="K19" s="267">
        <f t="shared" si="0"/>
        <v>31919.926183554391</v>
      </c>
      <c r="L19" s="267">
        <f t="shared" si="0"/>
        <v>269.37112001244014</v>
      </c>
      <c r="M19" s="267">
        <f t="shared" si="0"/>
        <v>0</v>
      </c>
      <c r="N19" s="267">
        <f t="shared" si="0"/>
        <v>1077.4844800497606</v>
      </c>
      <c r="O19" s="267">
        <f t="shared" si="0"/>
        <v>0</v>
      </c>
      <c r="P19" s="267">
        <f t="shared" si="0"/>
        <v>0</v>
      </c>
      <c r="Q19" s="267">
        <f t="shared" si="0"/>
        <v>6195.5357602861222</v>
      </c>
      <c r="R19" s="267">
        <f t="shared" si="0"/>
        <v>0</v>
      </c>
      <c r="S19" s="267">
        <f t="shared" si="0"/>
        <v>0</v>
      </c>
      <c r="T19" s="288">
        <f t="shared" si="1"/>
        <v>10338912.53794414</v>
      </c>
    </row>
    <row r="20" spans="1:21" x14ac:dyDescent="0.25">
      <c r="A20" s="215" t="s">
        <v>74</v>
      </c>
      <c r="B20" s="216" t="s">
        <v>75</v>
      </c>
      <c r="C20" s="217">
        <f t="shared" ref="C20:S25" si="2">+C44+C68</f>
        <v>0</v>
      </c>
      <c r="D20" s="217">
        <f t="shared" si="2"/>
        <v>9162.9454796715272</v>
      </c>
      <c r="E20" s="217">
        <f t="shared" si="2"/>
        <v>0</v>
      </c>
      <c r="F20" s="217">
        <f t="shared" si="2"/>
        <v>0</v>
      </c>
      <c r="G20" s="217">
        <f t="shared" si="2"/>
        <v>0</v>
      </c>
      <c r="H20" s="217">
        <f t="shared" si="2"/>
        <v>0</v>
      </c>
      <c r="I20" s="217">
        <f t="shared" si="2"/>
        <v>308.86333077544475</v>
      </c>
      <c r="J20" s="217">
        <f t="shared" si="2"/>
        <v>1231129.2364709228</v>
      </c>
      <c r="K20" s="217">
        <f t="shared" si="2"/>
        <v>2882.724420570818</v>
      </c>
      <c r="L20" s="217">
        <f t="shared" si="2"/>
        <v>0</v>
      </c>
      <c r="M20" s="217">
        <f t="shared" si="2"/>
        <v>0</v>
      </c>
      <c r="N20" s="217">
        <f t="shared" si="2"/>
        <v>0</v>
      </c>
      <c r="O20" s="217">
        <f t="shared" si="2"/>
        <v>0</v>
      </c>
      <c r="P20" s="217">
        <f t="shared" si="2"/>
        <v>0</v>
      </c>
      <c r="Q20" s="217">
        <f t="shared" si="2"/>
        <v>205.90888718362984</v>
      </c>
      <c r="R20" s="217">
        <f t="shared" si="2"/>
        <v>0</v>
      </c>
      <c r="S20" s="217">
        <f t="shared" si="2"/>
        <v>0</v>
      </c>
      <c r="T20" s="231">
        <f t="shared" si="1"/>
        <v>1243689.678589124</v>
      </c>
    </row>
    <row r="21" spans="1:21" x14ac:dyDescent="0.25">
      <c r="A21" s="265" t="s">
        <v>79</v>
      </c>
      <c r="B21" s="266" t="s">
        <v>80</v>
      </c>
      <c r="C21" s="267">
        <f t="shared" si="2"/>
        <v>0</v>
      </c>
      <c r="D21" s="267">
        <f t="shared" si="2"/>
        <v>1315.4963903099945</v>
      </c>
      <c r="E21" s="267">
        <f t="shared" si="2"/>
        <v>0</v>
      </c>
      <c r="F21" s="267">
        <f t="shared" si="2"/>
        <v>0</v>
      </c>
      <c r="G21" s="267">
        <f t="shared" si="2"/>
        <v>0</v>
      </c>
      <c r="H21" s="267">
        <f t="shared" si="2"/>
        <v>93.964027879285325</v>
      </c>
      <c r="I21" s="267">
        <f t="shared" si="2"/>
        <v>0</v>
      </c>
      <c r="J21" s="267">
        <f t="shared" si="2"/>
        <v>0</v>
      </c>
      <c r="K21" s="267">
        <f t="shared" si="2"/>
        <v>1879.2805575857064</v>
      </c>
      <c r="L21" s="267">
        <f t="shared" si="2"/>
        <v>1127.568334551424</v>
      </c>
      <c r="M21" s="267">
        <f t="shared" si="2"/>
        <v>187.92805575857065</v>
      </c>
      <c r="N21" s="267">
        <f t="shared" si="2"/>
        <v>2818.9208363785597</v>
      </c>
      <c r="O21" s="267">
        <f t="shared" si="2"/>
        <v>1079824.3577675235</v>
      </c>
      <c r="P21" s="267">
        <f t="shared" si="2"/>
        <v>5543.8776448778335</v>
      </c>
      <c r="Q21" s="267">
        <f t="shared" si="2"/>
        <v>19742.696475873112</v>
      </c>
      <c r="R21" s="267">
        <f t="shared" si="2"/>
        <v>0</v>
      </c>
      <c r="S21" s="267">
        <f t="shared" si="2"/>
        <v>0</v>
      </c>
      <c r="T21" s="288">
        <f t="shared" si="1"/>
        <v>1112534.0900907379</v>
      </c>
    </row>
    <row r="22" spans="1:21" x14ac:dyDescent="0.25">
      <c r="A22" s="215" t="s">
        <v>84</v>
      </c>
      <c r="B22" s="216" t="s">
        <v>85</v>
      </c>
      <c r="C22" s="217">
        <f t="shared" si="2"/>
        <v>0</v>
      </c>
      <c r="D22" s="217">
        <f t="shared" si="2"/>
        <v>2566.7279363255739</v>
      </c>
      <c r="E22" s="217">
        <f t="shared" si="2"/>
        <v>0</v>
      </c>
      <c r="F22" s="217">
        <f t="shared" si="2"/>
        <v>0</v>
      </c>
      <c r="G22" s="217">
        <f t="shared" si="2"/>
        <v>0</v>
      </c>
      <c r="H22" s="217">
        <f t="shared" si="2"/>
        <v>427.78798938759564</v>
      </c>
      <c r="I22" s="217">
        <f t="shared" si="2"/>
        <v>0</v>
      </c>
      <c r="J22" s="217">
        <f t="shared" si="2"/>
        <v>71.297998231265936</v>
      </c>
      <c r="K22" s="217">
        <f t="shared" si="2"/>
        <v>0</v>
      </c>
      <c r="L22" s="217">
        <f t="shared" si="2"/>
        <v>0</v>
      </c>
      <c r="M22" s="217">
        <f t="shared" si="2"/>
        <v>71.297998231265936</v>
      </c>
      <c r="N22" s="217">
        <f t="shared" si="2"/>
        <v>152221.22622375278</v>
      </c>
      <c r="O22" s="217">
        <f t="shared" si="2"/>
        <v>6202.9258461201362</v>
      </c>
      <c r="P22" s="217">
        <f t="shared" si="2"/>
        <v>6580733.9387476146</v>
      </c>
      <c r="Q22" s="217">
        <f t="shared" si="2"/>
        <v>11051.189725846221</v>
      </c>
      <c r="R22" s="217">
        <f t="shared" si="2"/>
        <v>0</v>
      </c>
      <c r="S22" s="217">
        <f t="shared" si="2"/>
        <v>0</v>
      </c>
      <c r="T22" s="231">
        <f t="shared" si="1"/>
        <v>6753346.3924655095</v>
      </c>
    </row>
    <row r="23" spans="1:21" x14ac:dyDescent="0.25">
      <c r="A23" s="215" t="s">
        <v>87</v>
      </c>
      <c r="B23" s="266" t="s">
        <v>88</v>
      </c>
      <c r="C23" s="267">
        <f t="shared" si="2"/>
        <v>0</v>
      </c>
      <c r="D23" s="267">
        <f t="shared" si="2"/>
        <v>1180.827456056883</v>
      </c>
      <c r="E23" s="267">
        <f t="shared" si="2"/>
        <v>0</v>
      </c>
      <c r="F23" s="267">
        <f t="shared" si="2"/>
        <v>0</v>
      </c>
      <c r="G23" s="267">
        <f t="shared" si="2"/>
        <v>27180.824159564901</v>
      </c>
      <c r="H23" s="267">
        <f t="shared" si="2"/>
        <v>0</v>
      </c>
      <c r="I23" s="267">
        <f t="shared" si="2"/>
        <v>0</v>
      </c>
      <c r="J23" s="267">
        <f t="shared" si="2"/>
        <v>0</v>
      </c>
      <c r="K23" s="267">
        <f t="shared" si="2"/>
        <v>0</v>
      </c>
      <c r="L23" s="267">
        <f t="shared" si="2"/>
        <v>0</v>
      </c>
      <c r="M23" s="267">
        <f t="shared" si="2"/>
        <v>196.80457600948051</v>
      </c>
      <c r="N23" s="267">
        <f t="shared" si="2"/>
        <v>13049689.327929374</v>
      </c>
      <c r="O23" s="267">
        <f t="shared" si="2"/>
        <v>0</v>
      </c>
      <c r="P23" s="267">
        <f t="shared" si="2"/>
        <v>0</v>
      </c>
      <c r="Q23" s="267">
        <f t="shared" si="2"/>
        <v>135966.09021145158</v>
      </c>
      <c r="R23" s="267">
        <f t="shared" si="2"/>
        <v>0</v>
      </c>
      <c r="S23" s="267">
        <f t="shared" si="2"/>
        <v>81739.277054704187</v>
      </c>
      <c r="T23" s="288">
        <f t="shared" si="1"/>
        <v>13295953.151387161</v>
      </c>
    </row>
    <row r="24" spans="1:21" x14ac:dyDescent="0.25">
      <c r="A24" s="215" t="s">
        <v>90</v>
      </c>
      <c r="B24" s="216" t="s">
        <v>91</v>
      </c>
      <c r="C24" s="217">
        <f t="shared" si="2"/>
        <v>0</v>
      </c>
      <c r="D24" s="217">
        <f t="shared" si="2"/>
        <v>0</v>
      </c>
      <c r="E24" s="217">
        <f t="shared" si="2"/>
        <v>0</v>
      </c>
      <c r="F24" s="217">
        <f t="shared" si="2"/>
        <v>0</v>
      </c>
      <c r="G24" s="217">
        <f t="shared" si="2"/>
        <v>0</v>
      </c>
      <c r="H24" s="217">
        <f t="shared" si="2"/>
        <v>0</v>
      </c>
      <c r="I24" s="217">
        <f t="shared" si="2"/>
        <v>0</v>
      </c>
      <c r="J24" s="217">
        <f t="shared" si="2"/>
        <v>0</v>
      </c>
      <c r="K24" s="217">
        <f t="shared" si="2"/>
        <v>0</v>
      </c>
      <c r="L24" s="217">
        <f t="shared" si="2"/>
        <v>0</v>
      </c>
      <c r="M24" s="217">
        <f t="shared" si="2"/>
        <v>5448280.7715154365</v>
      </c>
      <c r="N24" s="217">
        <f t="shared" si="2"/>
        <v>147765.96585399602</v>
      </c>
      <c r="O24" s="217">
        <f t="shared" si="2"/>
        <v>0</v>
      </c>
      <c r="P24" s="217">
        <f t="shared" si="2"/>
        <v>0</v>
      </c>
      <c r="Q24" s="217">
        <f t="shared" si="2"/>
        <v>0</v>
      </c>
      <c r="R24" s="217">
        <f t="shared" si="2"/>
        <v>0</v>
      </c>
      <c r="S24" s="217">
        <f t="shared" si="2"/>
        <v>0</v>
      </c>
      <c r="T24" s="231">
        <f t="shared" si="1"/>
        <v>5596046.7373694321</v>
      </c>
    </row>
    <row r="25" spans="1:21" x14ac:dyDescent="0.25">
      <c r="A25" s="272" t="s">
        <v>98</v>
      </c>
      <c r="B25" s="273" t="s">
        <v>222</v>
      </c>
      <c r="C25" s="274">
        <f t="shared" si="2"/>
        <v>0</v>
      </c>
      <c r="D25" s="274">
        <f t="shared" si="2"/>
        <v>1639.6236836619241</v>
      </c>
      <c r="E25" s="274">
        <f t="shared" si="2"/>
        <v>0</v>
      </c>
      <c r="F25" s="274">
        <f t="shared" si="2"/>
        <v>0</v>
      </c>
      <c r="G25" s="274">
        <f t="shared" si="2"/>
        <v>0</v>
      </c>
      <c r="H25" s="274">
        <f t="shared" si="2"/>
        <v>0</v>
      </c>
      <c r="I25" s="274">
        <f t="shared" si="2"/>
        <v>0</v>
      </c>
      <c r="J25" s="274">
        <f t="shared" si="2"/>
        <v>0</v>
      </c>
      <c r="K25" s="274">
        <f t="shared" si="2"/>
        <v>0</v>
      </c>
      <c r="L25" s="274">
        <f t="shared" si="2"/>
        <v>0</v>
      </c>
      <c r="M25" s="274">
        <f t="shared" si="2"/>
        <v>925993.87158490834</v>
      </c>
      <c r="N25" s="274">
        <f t="shared" si="2"/>
        <v>3410.4172620168029</v>
      </c>
      <c r="O25" s="274">
        <f t="shared" si="2"/>
        <v>0</v>
      </c>
      <c r="P25" s="274">
        <f t="shared" si="2"/>
        <v>0</v>
      </c>
      <c r="Q25" s="274">
        <f t="shared" si="2"/>
        <v>1180.5290522365854</v>
      </c>
      <c r="R25" s="274">
        <f t="shared" si="2"/>
        <v>0</v>
      </c>
      <c r="S25" s="274">
        <f t="shared" si="2"/>
        <v>65.584947346476966</v>
      </c>
      <c r="T25" s="289">
        <f t="shared" si="1"/>
        <v>932290.02653017011</v>
      </c>
    </row>
    <row r="26" spans="1:21" x14ac:dyDescent="0.25">
      <c r="A26" s="275"/>
      <c r="B26" s="276" t="s">
        <v>187</v>
      </c>
      <c r="C26" s="277">
        <f t="shared" ref="C26:S26" si="3">SUM(C5:C25)</f>
        <v>9342656.4505495653</v>
      </c>
      <c r="D26" s="277">
        <f t="shared" si="3"/>
        <v>198360577.80716458</v>
      </c>
      <c r="E26" s="277">
        <f t="shared" si="3"/>
        <v>26124852.661177907</v>
      </c>
      <c r="F26" s="277">
        <f t="shared" si="3"/>
        <v>7969358.4914953057</v>
      </c>
      <c r="G26" s="277">
        <f t="shared" si="3"/>
        <v>33906950.606683947</v>
      </c>
      <c r="H26" s="277">
        <f t="shared" si="3"/>
        <v>17324974.705653604</v>
      </c>
      <c r="I26" s="277">
        <f t="shared" si="3"/>
        <v>3597209.0152726588</v>
      </c>
      <c r="J26" s="277">
        <f t="shared" si="3"/>
        <v>11452045.356173102</v>
      </c>
      <c r="K26" s="277">
        <f t="shared" si="3"/>
        <v>4175402.9204327501</v>
      </c>
      <c r="L26" s="277">
        <f t="shared" si="3"/>
        <v>4109350.1706104698</v>
      </c>
      <c r="M26" s="277">
        <f t="shared" si="3"/>
        <v>6388322.25725161</v>
      </c>
      <c r="N26" s="277">
        <f t="shared" si="3"/>
        <v>23073423.522738405</v>
      </c>
      <c r="O26" s="277">
        <f t="shared" si="3"/>
        <v>4563566.3233654937</v>
      </c>
      <c r="P26" s="277">
        <f t="shared" si="3"/>
        <v>6930095.0261002779</v>
      </c>
      <c r="Q26" s="277">
        <f t="shared" si="3"/>
        <v>7102572.1568369418</v>
      </c>
      <c r="R26" s="278">
        <f t="shared" si="3"/>
        <v>2332591.4806833179</v>
      </c>
      <c r="S26" s="278">
        <f t="shared" si="3"/>
        <v>2473449.7502181088</v>
      </c>
      <c r="T26" s="277">
        <f t="shared" si="1"/>
        <v>369227398.70240808</v>
      </c>
    </row>
    <row r="27" spans="1:21" s="44" customFormat="1" ht="15.75" x14ac:dyDescent="0.25">
      <c r="A27" s="219"/>
      <c r="B27" s="344" t="s">
        <v>296</v>
      </c>
      <c r="C27" s="345"/>
      <c r="D27" s="345"/>
      <c r="E27" s="345"/>
      <c r="F27" s="345"/>
      <c r="G27" s="345"/>
      <c r="H27" s="345"/>
      <c r="I27" s="345"/>
      <c r="J27" s="345"/>
      <c r="K27" s="345"/>
      <c r="L27" s="345"/>
      <c r="M27" s="345"/>
      <c r="N27" s="345"/>
      <c r="O27" s="345"/>
      <c r="P27" s="345"/>
      <c r="Q27" s="345"/>
      <c r="R27" s="345"/>
      <c r="S27" s="345"/>
      <c r="T27" s="345"/>
      <c r="U27" s="30"/>
    </row>
    <row r="28" spans="1:21" hidden="1" x14ac:dyDescent="0.25">
      <c r="A28" s="220" t="s">
        <v>297</v>
      </c>
      <c r="B28" s="221"/>
      <c r="C28" s="222">
        <v>252</v>
      </c>
      <c r="D28" s="222">
        <v>254</v>
      </c>
      <c r="E28" s="222">
        <v>256</v>
      </c>
      <c r="F28" s="223">
        <v>258</v>
      </c>
      <c r="G28" s="222">
        <v>260</v>
      </c>
      <c r="H28" s="222">
        <v>263</v>
      </c>
      <c r="I28" s="222">
        <v>267</v>
      </c>
      <c r="J28" s="222">
        <v>268</v>
      </c>
      <c r="K28" s="222">
        <v>270</v>
      </c>
      <c r="L28" s="222">
        <v>272</v>
      </c>
      <c r="M28" s="222">
        <v>302</v>
      </c>
      <c r="N28" s="222">
        <v>304</v>
      </c>
      <c r="O28" s="222">
        <v>306</v>
      </c>
      <c r="P28" s="222">
        <v>308</v>
      </c>
      <c r="Q28" s="222">
        <v>310</v>
      </c>
      <c r="R28" s="222">
        <v>282</v>
      </c>
      <c r="S28" s="224">
        <v>266</v>
      </c>
      <c r="T28" s="153"/>
    </row>
    <row r="29" spans="1:21" x14ac:dyDescent="0.25">
      <c r="A29" s="225" t="s">
        <v>11</v>
      </c>
      <c r="B29" s="226" t="s">
        <v>12</v>
      </c>
      <c r="C29" s="227">
        <f>+UGpcntSCH*(VLOOKUP($A29,FY16Rev!$A$4:$I$24,9,FALSE))*VLOOKUP($A29,FY15SCH!$A$3:$S$23,MATCH(C$28,FY15SCH!$A$2:$S$2,0),FALSE)</f>
        <v>3399606.7577806204</v>
      </c>
      <c r="D29" s="227">
        <f>+UGpcntSCH*(VLOOKUP($A29,FY16Rev!$A$4:$I$24,9,FALSE))*VLOOKUP($A29,FY15SCH!$A$3:$S$23,MATCH(D$28,FY15SCH!$A$2:$S$2,0),FALSE)</f>
        <v>111502646.96872126</v>
      </c>
      <c r="E29" s="227">
        <f>+UGpcntSCH*(VLOOKUP($A29,FY16Rev!$A$4:$I$24,9,FALSE))*VLOOKUP($A29,FY15SCH!$A$3:$S$23,MATCH(E$28,FY15SCH!$A$2:$S$2,0),FALSE)</f>
        <v>11058830.128771737</v>
      </c>
      <c r="F29" s="227">
        <f>+UGpcntSCH*(VLOOKUP($A29,FY16Rev!$A$4:$I$24,9,FALSE))*VLOOKUP($A29,FY15SCH!$A$3:$S$23,MATCH(F$28,FY15SCH!$A$2:$S$2,0),FALSE)</f>
        <v>2319132.4821366193</v>
      </c>
      <c r="G29" s="227">
        <f>+UGpcntSCH*(VLOOKUP($A29,FY16Rev!$A$4:$I$24,9,FALSE))*VLOOKUP($A29,FY15SCH!$A$3:$S$23,MATCH(G$28,FY15SCH!$A$2:$S$2,0),FALSE)</f>
        <v>15052300.504966984</v>
      </c>
      <c r="H29" s="227">
        <f>+UGpcntSCH*(VLOOKUP($A29,FY16Rev!$A$4:$I$24,9,FALSE))*VLOOKUP($A29,FY15SCH!$A$3:$S$23,MATCH(H$28,FY15SCH!$A$2:$S$2,0),FALSE)</f>
        <v>9943597.949039923</v>
      </c>
      <c r="I29" s="227">
        <f>+UGpcntSCH*(VLOOKUP($A29,FY16Rev!$A$4:$I$24,9,FALSE))*VLOOKUP($A29,FY15SCH!$A$3:$S$23,MATCH(I$28,FY15SCH!$A$2:$S$2,0),FALSE)</f>
        <v>1983754.1749382971</v>
      </c>
      <c r="J29" s="227">
        <f>+UGpcntSCH*(VLOOKUP($A29,FY16Rev!$A$4:$I$24,9,FALSE))*VLOOKUP($A29,FY15SCH!$A$3:$S$23,MATCH(J$28,FY15SCH!$A$2:$S$2,0),FALSE)</f>
        <v>21847.825426625026</v>
      </c>
      <c r="K29" s="227">
        <f>+UGpcntSCH*(VLOOKUP($A29,FY16Rev!$A$4:$I$24,9,FALSE))*VLOOKUP($A29,FY15SCH!$A$3:$S$23,MATCH(K$28,FY15SCH!$A$2:$S$2,0),FALSE)</f>
        <v>15605.589590446447</v>
      </c>
      <c r="L29" s="227">
        <f>+UGpcntSCH*(VLOOKUP($A29,FY16Rev!$A$4:$I$24,9,FALSE))*VLOOKUP($A29,FY15SCH!$A$3:$S$23,MATCH(L$28,FY15SCH!$A$2:$S$2,0),FALSE)</f>
        <v>542932.64875125967</v>
      </c>
      <c r="M29" s="227">
        <f>+UGpcntSCH*(VLOOKUP($A29,FY16Rev!$A$4:$I$24,9,FALSE))*VLOOKUP($A29,FY15SCH!$A$3:$S$23,MATCH(M$28,FY15SCH!$A$2:$S$2,0),FALSE)</f>
        <v>12910.078661187517</v>
      </c>
      <c r="N29" s="227">
        <f>+UGpcntSCH*(VLOOKUP($A29,FY16Rev!$A$4:$I$24,9,FALSE))*VLOOKUP($A29,FY15SCH!$A$3:$S$23,MATCH(N$28,FY15SCH!$A$2:$S$2,0),FALSE)</f>
        <v>4441421.7319391975</v>
      </c>
      <c r="O29" s="227">
        <f>+UGpcntSCH*(VLOOKUP($A29,FY16Rev!$A$4:$I$24,9,FALSE))*VLOOKUP($A29,FY15SCH!$A$3:$S$23,MATCH(O$28,FY15SCH!$A$2:$S$2,0),FALSE)</f>
        <v>1356125.7354097962</v>
      </c>
      <c r="P29" s="227">
        <f>+UGpcntSCH*(VLOOKUP($A29,FY16Rev!$A$4:$I$24,9,FALSE))*VLOOKUP($A29,FY15SCH!$A$3:$S$23,MATCH(P$28,FY15SCH!$A$2:$S$2,0),FALSE)</f>
        <v>59726.847432526862</v>
      </c>
      <c r="Q29" s="227">
        <f>+UGpcntSCH*(VLOOKUP($A29,FY16Rev!$A$4:$I$24,9,FALSE))*VLOOKUP($A29,FY15SCH!$A$3:$S$23,MATCH(Q$28,FY15SCH!$A$2:$S$2,0),FALSE)</f>
        <v>2131865.4070512615</v>
      </c>
      <c r="R29" s="227">
        <f>+UGpcntSCH*(VLOOKUP($A29,FY16Rev!$A$4:$I$24,9,FALSE))*VLOOKUP($A29,FY15SCH!$A$3:$S$23,MATCH(R$28,FY15SCH!$A$2:$S$2,0),FALSE)</f>
        <v>2190315.4335172973</v>
      </c>
      <c r="S29" s="227">
        <f>+UGpcntSCH*(VLOOKUP($A29,FY16Rev!$A$4:$I$24,9,FALSE))*VLOOKUP($A29,FY15SCH!$A$3:$S$23,MATCH(S$28,FY15SCH!$A$2:$S$2,0),FALSE)</f>
        <v>299343.58214401826</v>
      </c>
      <c r="T29" s="228">
        <f t="shared" ref="T29:T49" si="4">SUM(C29:Q29)+R29+S29</f>
        <v>166331963.84627908</v>
      </c>
    </row>
    <row r="30" spans="1:21" s="44" customFormat="1" x14ac:dyDescent="0.25">
      <c r="A30" s="229" t="s">
        <v>19</v>
      </c>
      <c r="B30" s="230" t="s">
        <v>20</v>
      </c>
      <c r="C30" s="217">
        <f>+GPpcntSCH*(VLOOKUP($A30,FY16Rev!$A$4:$I$24,9,FALSE))*VLOOKUP($A30,FY15SCH!$A$3:$S$23,MATCH(C$28,FY15SCH!$A$2:$S$2,0),FALSE)</f>
        <v>23156.423745554781</v>
      </c>
      <c r="D30" s="217">
        <f>+GPpcntSCH*(VLOOKUP($A30,FY16Rev!$A$4:$I$24,9,FALSE))*VLOOKUP($A30,FY15SCH!$A$3:$S$23,MATCH(D$28,FY15SCH!$A$2:$S$2,0),FALSE)</f>
        <v>2029923.4728025571</v>
      </c>
      <c r="E30" s="217">
        <f>+GPpcntSCH*(VLOOKUP($A30,FY16Rev!$A$4:$I$24,9,FALSE))*VLOOKUP($A30,FY15SCH!$A$3:$S$23,MATCH(E$28,FY15SCH!$A$2:$S$2,0),FALSE)</f>
        <v>60489.622187923313</v>
      </c>
      <c r="F30" s="217">
        <f>+GPpcntSCH*(VLOOKUP($A30,FY16Rev!$A$4:$I$24,9,FALSE))*VLOOKUP($A30,FY15SCH!$A$3:$S$23,MATCH(F$28,FY15SCH!$A$2:$S$2,0),FALSE)</f>
        <v>9471.6846130556078</v>
      </c>
      <c r="G30" s="217">
        <f>+GPpcntSCH*(VLOOKUP($A30,FY16Rev!$A$4:$I$24,9,FALSE))*VLOOKUP($A30,FY15SCH!$A$3:$S$23,MATCH(G$28,FY15SCH!$A$2:$S$2,0),FALSE)</f>
        <v>122424.59884602069</v>
      </c>
      <c r="H30" s="217">
        <f>+GPpcntSCH*(VLOOKUP($A30,FY16Rev!$A$4:$I$24,9,FALSE))*VLOOKUP($A30,FY15SCH!$A$3:$S$23,MATCH(H$28,FY15SCH!$A$2:$S$2,0),FALSE)</f>
        <v>12639.163558330696</v>
      </c>
      <c r="I30" s="217">
        <f>+GPpcntSCH*(VLOOKUP($A30,FY16Rev!$A$4:$I$24,9,FALSE))*VLOOKUP($A30,FY15SCH!$A$3:$S$23,MATCH(I$28,FY15SCH!$A$2:$S$2,0),FALSE)</f>
        <v>37886.738452222431</v>
      </c>
      <c r="J30" s="217">
        <f>+GPpcntSCH*(VLOOKUP($A30,FY16Rev!$A$4:$I$24,9,FALSE))*VLOOKUP($A30,FY15SCH!$A$3:$S$23,MATCH(J$28,FY15SCH!$A$2:$S$2,0),FALSE)</f>
        <v>5535.4000985389912</v>
      </c>
      <c r="K30" s="217">
        <f>+GPpcntSCH*(VLOOKUP($A30,FY16Rev!$A$4:$I$24,9,FALSE))*VLOOKUP($A30,FY15SCH!$A$3:$S$23,MATCH(K$28,FY15SCH!$A$2:$S$2,0),FALSE)</f>
        <v>13131.199122645276</v>
      </c>
      <c r="L30" s="217">
        <f>+GPpcntSCH*(VLOOKUP($A30,FY16Rev!$A$4:$I$24,9,FALSE))*VLOOKUP($A30,FY15SCH!$A$3:$S$23,MATCH(L$28,FY15SCH!$A$2:$S$2,0),FALSE)</f>
        <v>1107.0800197077983</v>
      </c>
      <c r="M30" s="217">
        <f>+GPpcntSCH*(VLOOKUP($A30,FY16Rev!$A$4:$I$24,9,FALSE))*VLOOKUP($A30,FY15SCH!$A$3:$S$23,MATCH(M$28,FY15SCH!$A$2:$S$2,0),FALSE)</f>
        <v>30.752222769661063</v>
      </c>
      <c r="N30" s="217">
        <f>+GPpcntSCH*(VLOOKUP($A30,FY16Rev!$A$4:$I$24,9,FALSE))*VLOOKUP($A30,FY15SCH!$A$3:$S$23,MATCH(N$28,FY15SCH!$A$2:$S$2,0),FALSE)</f>
        <v>370056.87269871641</v>
      </c>
      <c r="O30" s="217">
        <f>+GPpcntSCH*(VLOOKUP($A30,FY16Rev!$A$4:$I$24,9,FALSE))*VLOOKUP($A30,FY15SCH!$A$3:$S$23,MATCH(O$28,FY15SCH!$A$2:$S$2,0),FALSE)</f>
        <v>2060.3989255672909</v>
      </c>
      <c r="P30" s="217">
        <f>+GPpcntSCH*(VLOOKUP($A30,FY16Rev!$A$4:$I$24,9,FALSE))*VLOOKUP($A30,FY15SCH!$A$3:$S$23,MATCH(P$28,FY15SCH!$A$2:$S$2,0),FALSE)</f>
        <v>47696.697515744308</v>
      </c>
      <c r="Q30" s="217">
        <f>+GPpcntSCH*(VLOOKUP($A30,FY16Rev!$A$4:$I$24,9,FALSE))*VLOOKUP($A30,FY15SCH!$A$3:$S$23,MATCH(Q$28,FY15SCH!$A$2:$S$2,0),FALSE)</f>
        <v>29460.629413335297</v>
      </c>
      <c r="R30" s="217">
        <f>+GPpcntSCH*(VLOOKUP($A30,FY16Rev!$A$4:$I$24,9,FALSE))*VLOOKUP($A30,FY15SCH!$A$3:$S$23,MATCH(R$28,FY15SCH!$A$2:$S$2,0),FALSE)</f>
        <v>0</v>
      </c>
      <c r="S30" s="217">
        <f>+GPpcntSCH*(VLOOKUP($A30,FY16Rev!$A$4:$I$24,9,FALSE))*VLOOKUP($A30,FY15SCH!$A$3:$S$23,MATCH(S$28,FY15SCH!$A$2:$S$2,0),FALSE)</f>
        <v>190879.04673128619</v>
      </c>
      <c r="T30" s="231">
        <f t="shared" si="4"/>
        <v>2955949.7809539763</v>
      </c>
    </row>
    <row r="31" spans="1:21" x14ac:dyDescent="0.25">
      <c r="A31" s="229" t="s">
        <v>22</v>
      </c>
      <c r="B31" s="232" t="s">
        <v>23</v>
      </c>
      <c r="C31" s="233">
        <f>+GPpcntSCH*(VLOOKUP($A31,FY16Rev!$A$4:$I$24,9,FALSE))*VLOOKUP($A31,FY15SCH!$A$3:$S$23,MATCH(C$28,FY15SCH!$A$2:$S$2,0),FALSE)</f>
        <v>152.52735611921878</v>
      </c>
      <c r="D31" s="233">
        <f>+GPpcntSCH*(VLOOKUP($A31,FY16Rev!$A$4:$I$24,9,FALSE))*VLOOKUP($A31,FY15SCH!$A$3:$S$23,MATCH(D$28,FY15SCH!$A$2:$S$2,0),FALSE)</f>
        <v>11388.709256901671</v>
      </c>
      <c r="E31" s="233">
        <f>+GPpcntSCH*(VLOOKUP($A31,FY16Rev!$A$4:$I$24,9,FALSE))*VLOOKUP($A31,FY15SCH!$A$3:$S$23,MATCH(E$28,FY15SCH!$A$2:$S$2,0),FALSE)</f>
        <v>0</v>
      </c>
      <c r="F31" s="233">
        <f>+GPpcntSCH*(VLOOKUP($A31,FY16Rev!$A$4:$I$24,9,FALSE))*VLOOKUP($A31,FY15SCH!$A$3:$S$23,MATCH(F$28,FY15SCH!$A$2:$S$2,0),FALSE)</f>
        <v>1169.3763969140109</v>
      </c>
      <c r="G31" s="233">
        <f>+GPpcntSCH*(VLOOKUP($A31,FY16Rev!$A$4:$I$24,9,FALSE))*VLOOKUP($A31,FY15SCH!$A$3:$S$23,MATCH(G$28,FY15SCH!$A$2:$S$2,0),FALSE)</f>
        <v>0</v>
      </c>
      <c r="H31" s="233">
        <f>+GPpcntSCH*(VLOOKUP($A31,FY16Rev!$A$4:$I$24,9,FALSE))*VLOOKUP($A31,FY15SCH!$A$3:$S$23,MATCH(H$28,FY15SCH!$A$2:$S$2,0),FALSE)</f>
        <v>0</v>
      </c>
      <c r="I31" s="233">
        <f>+GPpcntSCH*(VLOOKUP($A31,FY16Rev!$A$4:$I$24,9,FALSE))*VLOOKUP($A31,FY15SCH!$A$3:$S$23,MATCH(I$28,FY15SCH!$A$2:$S$2,0),FALSE)</f>
        <v>610.10942447687512</v>
      </c>
      <c r="J31" s="233">
        <f>+GPpcntSCH*(VLOOKUP($A31,FY16Rev!$A$4:$I$24,9,FALSE))*VLOOKUP($A31,FY15SCH!$A$3:$S$23,MATCH(J$28,FY15SCH!$A$2:$S$2,0),FALSE)</f>
        <v>152.52735611921878</v>
      </c>
      <c r="K31" s="233">
        <f>+GPpcntSCH*(VLOOKUP($A31,FY16Rev!$A$4:$I$24,9,FALSE))*VLOOKUP($A31,FY15SCH!$A$3:$S$23,MATCH(K$28,FY15SCH!$A$2:$S$2,0),FALSE)</f>
        <v>203.36980815895839</v>
      </c>
      <c r="L31" s="233">
        <f>+GPpcntSCH*(VLOOKUP($A31,FY16Rev!$A$4:$I$24,9,FALSE))*VLOOKUP($A31,FY15SCH!$A$3:$S$23,MATCH(L$28,FY15SCH!$A$2:$S$2,0),FALSE)</f>
        <v>39606.270138957152</v>
      </c>
      <c r="M31" s="233">
        <f>+GPpcntSCH*(VLOOKUP($A31,FY16Rev!$A$4:$I$24,9,FALSE))*VLOOKUP($A31,FY15SCH!$A$3:$S$23,MATCH(M$28,FY15SCH!$A$2:$S$2,0),FALSE)</f>
        <v>0</v>
      </c>
      <c r="N31" s="233">
        <f>+GPpcntSCH*(VLOOKUP($A31,FY16Rev!$A$4:$I$24,9,FALSE))*VLOOKUP($A31,FY15SCH!$A$3:$S$23,MATCH(N$28,FY15SCH!$A$2:$S$2,0),FALSE)</f>
        <v>196226.44364737498</v>
      </c>
      <c r="O31" s="233">
        <f>+GPpcntSCH*(VLOOKUP($A31,FY16Rev!$A$4:$I$24,9,FALSE))*VLOOKUP($A31,FY15SCH!$A$3:$S$23,MATCH(O$28,FY15SCH!$A$2:$S$2,0),FALSE)</f>
        <v>0</v>
      </c>
      <c r="P31" s="233">
        <f>+GPpcntSCH*(VLOOKUP($A31,FY16Rev!$A$4:$I$24,9,FALSE))*VLOOKUP($A31,FY15SCH!$A$3:$S$23,MATCH(P$28,FY15SCH!$A$2:$S$2,0),FALSE)</f>
        <v>0</v>
      </c>
      <c r="Q31" s="233">
        <f>+GPpcntSCH*(VLOOKUP($A31,FY16Rev!$A$4:$I$24,9,FALSE))*VLOOKUP($A31,FY15SCH!$A$3:$S$23,MATCH(Q$28,FY15SCH!$A$2:$S$2,0),FALSE)</f>
        <v>3864.0263550202094</v>
      </c>
      <c r="R31" s="233">
        <f>+GPpcntSCH*(VLOOKUP($A31,FY16Rev!$A$4:$I$24,9,FALSE))*VLOOKUP($A31,FY15SCH!$A$3:$S$23,MATCH(R$28,FY15SCH!$A$2:$S$2,0),FALSE)</f>
        <v>0</v>
      </c>
      <c r="S31" s="233">
        <f>+GPpcntSCH*(VLOOKUP($A31,FY16Rev!$A$4:$I$24,9,FALSE))*VLOOKUP($A31,FY15SCH!$A$3:$S$23,MATCH(S$28,FY15SCH!$A$2:$S$2,0),FALSE)</f>
        <v>101.6849040794792</v>
      </c>
      <c r="T31" s="234">
        <f t="shared" si="4"/>
        <v>253475.04464412178</v>
      </c>
    </row>
    <row r="32" spans="1:21" s="44" customFormat="1" x14ac:dyDescent="0.25">
      <c r="A32" s="229" t="s">
        <v>24</v>
      </c>
      <c r="B32" s="230" t="s">
        <v>25</v>
      </c>
      <c r="C32" s="217">
        <f>+GPpcntSCH*(VLOOKUP($A32,FY16Rev!$A$4:$I$24,9,FALSE))*VLOOKUP($A32,FY15SCH!$A$3:$S$23,MATCH(C$28,FY15SCH!$A$2:$S$2,0),FALSE)</f>
        <v>7494.5167454226175</v>
      </c>
      <c r="D32" s="217">
        <f>+GPpcntSCH*(VLOOKUP($A32,FY16Rev!$A$4:$I$24,9,FALSE))*VLOOKUP($A32,FY15SCH!$A$3:$S$23,MATCH(D$28,FY15SCH!$A$2:$S$2,0),FALSE)</f>
        <v>89886.767294783916</v>
      </c>
      <c r="E32" s="217">
        <f>+GPpcntSCH*(VLOOKUP($A32,FY16Rev!$A$4:$I$24,9,FALSE))*VLOOKUP($A32,FY15SCH!$A$3:$S$23,MATCH(E$28,FY15SCH!$A$2:$S$2,0),FALSE)</f>
        <v>8348.3224505973467</v>
      </c>
      <c r="F32" s="217">
        <f>+GPpcntSCH*(VLOOKUP($A32,FY16Rev!$A$4:$I$24,9,FALSE))*VLOOKUP($A32,FY15SCH!$A$3:$S$23,MATCH(F$28,FY15SCH!$A$2:$S$2,0),FALSE)</f>
        <v>7968.8532482974661</v>
      </c>
      <c r="G32" s="217">
        <f>+GPpcntSCH*(VLOOKUP($A32,FY16Rev!$A$4:$I$24,9,FALSE))*VLOOKUP($A32,FY15SCH!$A$3:$S$23,MATCH(G$28,FY15SCH!$A$2:$S$2,0),FALSE)</f>
        <v>1354610.1849099945</v>
      </c>
      <c r="H32" s="217">
        <f>+GPpcntSCH*(VLOOKUP($A32,FY16Rev!$A$4:$I$24,9,FALSE))*VLOOKUP($A32,FY15SCH!$A$3:$S$23,MATCH(H$28,FY15SCH!$A$2:$S$2,0),FALSE)</f>
        <v>13139.121129633322</v>
      </c>
      <c r="I32" s="217">
        <f>+GPpcntSCH*(VLOOKUP($A32,FY16Rev!$A$4:$I$24,9,FALSE))*VLOOKUP($A32,FY15SCH!$A$3:$S$23,MATCH(I$28,FY15SCH!$A$2:$S$2,0),FALSE)</f>
        <v>2134.5142629368215</v>
      </c>
      <c r="J32" s="217">
        <f>+GPpcntSCH*(VLOOKUP($A32,FY16Rev!$A$4:$I$24,9,FALSE))*VLOOKUP($A32,FY15SCH!$A$3:$S$23,MATCH(J$28,FY15SCH!$A$2:$S$2,0),FALSE)</f>
        <v>7257.3484939851933</v>
      </c>
      <c r="K32" s="217">
        <f>+GPpcntSCH*(VLOOKUP($A32,FY16Rev!$A$4:$I$24,9,FALSE))*VLOOKUP($A32,FY15SCH!$A$3:$S$23,MATCH(K$28,FY15SCH!$A$2:$S$2,0),FALSE)</f>
        <v>948.6730057496984</v>
      </c>
      <c r="L32" s="217">
        <f>+GPpcntSCH*(VLOOKUP($A32,FY16Rev!$A$4:$I$24,9,FALSE))*VLOOKUP($A32,FY15SCH!$A$3:$S$23,MATCH(L$28,FY15SCH!$A$2:$S$2,0),FALSE)</f>
        <v>1280.7085577620928</v>
      </c>
      <c r="M32" s="217">
        <f>+GPpcntSCH*(VLOOKUP($A32,FY16Rev!$A$4:$I$24,9,FALSE))*VLOOKUP($A32,FY15SCH!$A$3:$S$23,MATCH(M$28,FY15SCH!$A$2:$S$2,0),FALSE)</f>
        <v>0</v>
      </c>
      <c r="N32" s="217">
        <f>+GPpcntSCH*(VLOOKUP($A32,FY16Rev!$A$4:$I$24,9,FALSE))*VLOOKUP($A32,FY15SCH!$A$3:$S$23,MATCH(N$28,FY15SCH!$A$2:$S$2,0),FALSE)</f>
        <v>25187.268302654491</v>
      </c>
      <c r="O32" s="217">
        <f>+GPpcntSCH*(VLOOKUP($A32,FY16Rev!$A$4:$I$24,9,FALSE))*VLOOKUP($A32,FY15SCH!$A$3:$S$23,MATCH(O$28,FY15SCH!$A$2:$S$2,0),FALSE)</f>
        <v>58533.124454756391</v>
      </c>
      <c r="P32" s="217">
        <f>+GPpcntSCH*(VLOOKUP($A32,FY16Rev!$A$4:$I$24,9,FALSE))*VLOOKUP($A32,FY15SCH!$A$3:$S$23,MATCH(P$28,FY15SCH!$A$2:$S$2,0),FALSE)</f>
        <v>569.20380344981902</v>
      </c>
      <c r="Q32" s="217">
        <f>+GPpcntSCH*(VLOOKUP($A32,FY16Rev!$A$4:$I$24,9,FALSE))*VLOOKUP($A32,FY15SCH!$A$3:$S$23,MATCH(Q$28,FY15SCH!$A$2:$S$2,0),FALSE)</f>
        <v>27796.119068466163</v>
      </c>
      <c r="R32" s="217">
        <f>+GPpcntSCH*(VLOOKUP($A32,FY16Rev!$A$4:$I$24,9,FALSE))*VLOOKUP($A32,FY15SCH!$A$3:$S$23,MATCH(R$28,FY15SCH!$A$2:$S$2,0),FALSE)</f>
        <v>0</v>
      </c>
      <c r="S32" s="217">
        <f>+GPpcntSCH*(VLOOKUP($A32,FY16Rev!$A$4:$I$24,9,FALSE))*VLOOKUP($A32,FY15SCH!$A$3:$S$23,MATCH(S$28,FY15SCH!$A$2:$S$2,0),FALSE)</f>
        <v>1541.59363434326</v>
      </c>
      <c r="T32" s="231">
        <f t="shared" si="4"/>
        <v>1606696.3193628332</v>
      </c>
    </row>
    <row r="33" spans="1:20" x14ac:dyDescent="0.25">
      <c r="A33" s="229" t="s">
        <v>28</v>
      </c>
      <c r="B33" s="232" t="s">
        <v>29</v>
      </c>
      <c r="C33" s="233">
        <f>+GPpcntSCH*(VLOOKUP($A33,FY16Rev!$A$4:$I$24,9,FALSE))*VLOOKUP($A33,FY15SCH!$A$3:$S$23,MATCH(C$28,FY15SCH!$A$2:$S$2,0),FALSE)</f>
        <v>525.7374656456609</v>
      </c>
      <c r="D33" s="233">
        <f>+GPpcntSCH*(VLOOKUP($A33,FY16Rev!$A$4:$I$24,9,FALSE))*VLOOKUP($A33,FY15SCH!$A$3:$S$23,MATCH(D$28,FY15SCH!$A$2:$S$2,0),FALSE)</f>
        <v>35399.65602014117</v>
      </c>
      <c r="E33" s="233">
        <f>+GPpcntSCH*(VLOOKUP($A33,FY16Rev!$A$4:$I$24,9,FALSE))*VLOOKUP($A33,FY15SCH!$A$3:$S$23,MATCH(E$28,FY15SCH!$A$2:$S$2,0),FALSE)</f>
        <v>350.49164376377394</v>
      </c>
      <c r="F33" s="233">
        <f>+GPpcntSCH*(VLOOKUP($A33,FY16Rev!$A$4:$I$24,9,FALSE))*VLOOKUP($A33,FY15SCH!$A$3:$S$23,MATCH(F$28,FY15SCH!$A$2:$S$2,0),FALSE)</f>
        <v>1489.5894859960392</v>
      </c>
      <c r="G33" s="233">
        <f>+GPpcntSCH*(VLOOKUP($A33,FY16Rev!$A$4:$I$24,9,FALSE))*VLOOKUP($A33,FY15SCH!$A$3:$S$23,MATCH(G$28,FY15SCH!$A$2:$S$2,0),FALSE)</f>
        <v>4293.5226361062305</v>
      </c>
      <c r="H33" s="233">
        <f>+GPpcntSCH*(VLOOKUP($A33,FY16Rev!$A$4:$I$24,9,FALSE))*VLOOKUP($A33,FY15SCH!$A$3:$S$23,MATCH(H$28,FY15SCH!$A$2:$S$2,0),FALSE)</f>
        <v>686218.82703399891</v>
      </c>
      <c r="I33" s="233">
        <f>+GPpcntSCH*(VLOOKUP($A33,FY16Rev!$A$4:$I$24,9,FALSE))*VLOOKUP($A33,FY15SCH!$A$3:$S$23,MATCH(I$28,FY15SCH!$A$2:$S$2,0),FALSE)</f>
        <v>43.811455470471742</v>
      </c>
      <c r="J33" s="233">
        <f>+GPpcntSCH*(VLOOKUP($A33,FY16Rev!$A$4:$I$24,9,FALSE))*VLOOKUP($A33,FY15SCH!$A$3:$S$23,MATCH(J$28,FY15SCH!$A$2:$S$2,0),FALSE)</f>
        <v>1445.7780305255674</v>
      </c>
      <c r="K33" s="233">
        <f>+GPpcntSCH*(VLOOKUP($A33,FY16Rev!$A$4:$I$24,9,FALSE))*VLOOKUP($A33,FY15SCH!$A$3:$S$23,MATCH(K$28,FY15SCH!$A$2:$S$2,0),FALSE)</f>
        <v>5388.8090228680239</v>
      </c>
      <c r="L33" s="233">
        <f>+GPpcntSCH*(VLOOKUP($A33,FY16Rev!$A$4:$I$24,9,FALSE))*VLOOKUP($A33,FY15SCH!$A$3:$S$23,MATCH(L$28,FY15SCH!$A$2:$S$2,0),FALSE)</f>
        <v>0</v>
      </c>
      <c r="M33" s="233">
        <f>+GPpcntSCH*(VLOOKUP($A33,FY16Rev!$A$4:$I$24,9,FALSE))*VLOOKUP($A33,FY15SCH!$A$3:$S$23,MATCH(M$28,FY15SCH!$A$2:$S$2,0),FALSE)</f>
        <v>0</v>
      </c>
      <c r="N33" s="233">
        <f>+GPpcntSCH*(VLOOKUP($A33,FY16Rev!$A$4:$I$24,9,FALSE))*VLOOKUP($A33,FY15SCH!$A$3:$S$23,MATCH(N$28,FY15SCH!$A$2:$S$2,0),FALSE)</f>
        <v>1664.8353078779262</v>
      </c>
      <c r="O33" s="233">
        <f>+GPpcntSCH*(VLOOKUP($A33,FY16Rev!$A$4:$I$24,9,FALSE))*VLOOKUP($A33,FY15SCH!$A$3:$S$23,MATCH(O$28,FY15SCH!$A$2:$S$2,0),FALSE)</f>
        <v>0</v>
      </c>
      <c r="P33" s="233">
        <f>+GPpcntSCH*(VLOOKUP($A33,FY16Rev!$A$4:$I$24,9,FALSE))*VLOOKUP($A33,FY15SCH!$A$3:$S$23,MATCH(P$28,FY15SCH!$A$2:$S$2,0),FALSE)</f>
        <v>0</v>
      </c>
      <c r="Q33" s="233">
        <f>+GPpcntSCH*(VLOOKUP($A33,FY16Rev!$A$4:$I$24,9,FALSE))*VLOOKUP($A33,FY15SCH!$A$3:$S$23,MATCH(Q$28,FY15SCH!$A$2:$S$2,0),FALSE)</f>
        <v>920.04056487990647</v>
      </c>
      <c r="R33" s="233">
        <f>+GPpcntSCH*(VLOOKUP($A33,FY16Rev!$A$4:$I$24,9,FALSE))*VLOOKUP($A33,FY15SCH!$A$3:$S$23,MATCH(R$28,FY15SCH!$A$2:$S$2,0),FALSE)</f>
        <v>0</v>
      </c>
      <c r="S33" s="233">
        <f>+GPpcntSCH*(VLOOKUP($A33,FY16Rev!$A$4:$I$24,9,FALSE))*VLOOKUP($A33,FY15SCH!$A$3:$S$23,MATCH(S$28,FY15SCH!$A$2:$S$2,0),FALSE)</f>
        <v>1445.7780305255674</v>
      </c>
      <c r="T33" s="234">
        <f t="shared" si="4"/>
        <v>739186.87669779931</v>
      </c>
    </row>
    <row r="34" spans="1:20" s="44" customFormat="1" x14ac:dyDescent="0.25">
      <c r="A34" s="229" t="s">
        <v>32</v>
      </c>
      <c r="B34" s="230" t="s">
        <v>33</v>
      </c>
      <c r="C34" s="217">
        <f>+GPpcntSCH*(VLOOKUP($A34,FY16Rev!$A$4:$I$24,9,FALSE))*VLOOKUP($A34,FY15SCH!$A$3:$S$23,MATCH(C$28,FY15SCH!$A$2:$S$2,0),FALSE)</f>
        <v>268.79210863998054</v>
      </c>
      <c r="D34" s="217">
        <f>+GPpcntSCH*(VLOOKUP($A34,FY16Rev!$A$4:$I$24,9,FALSE))*VLOOKUP($A34,FY15SCH!$A$3:$S$23,MATCH(D$28,FY15SCH!$A$2:$S$2,0),FALSE)</f>
        <v>33061.429362717608</v>
      </c>
      <c r="E34" s="217">
        <f>+GPpcntSCH*(VLOOKUP($A34,FY16Rev!$A$4:$I$24,9,FALSE))*VLOOKUP($A34,FY15SCH!$A$3:$S$23,MATCH(E$28,FY15SCH!$A$2:$S$2,0),FALSE)</f>
        <v>179.19473909332035</v>
      </c>
      <c r="F34" s="217">
        <f>+GPpcntSCH*(VLOOKUP($A34,FY16Rev!$A$4:$I$24,9,FALSE))*VLOOKUP($A34,FY15SCH!$A$3:$S$23,MATCH(F$28,FY15SCH!$A$2:$S$2,0),FALSE)</f>
        <v>882444.49266505602</v>
      </c>
      <c r="G34" s="217">
        <f>+GPpcntSCH*(VLOOKUP($A34,FY16Rev!$A$4:$I$24,9,FALSE))*VLOOKUP($A34,FY15SCH!$A$3:$S$23,MATCH(G$28,FY15SCH!$A$2:$S$2,0),FALSE)</f>
        <v>223.99342386665043</v>
      </c>
      <c r="H34" s="217">
        <f>+GPpcntSCH*(VLOOKUP($A34,FY16Rev!$A$4:$I$24,9,FALSE))*VLOOKUP($A34,FY15SCH!$A$3:$S$23,MATCH(H$28,FY15SCH!$A$2:$S$2,0),FALSE)</f>
        <v>8332.5553678393953</v>
      </c>
      <c r="I34" s="217">
        <f>+GPpcntSCH*(VLOOKUP($A34,FY16Rev!$A$4:$I$24,9,FALSE))*VLOOKUP($A34,FY15SCH!$A$3:$S$23,MATCH(I$28,FY15SCH!$A$2:$S$2,0),FALSE)</f>
        <v>582.3829020532911</v>
      </c>
      <c r="J34" s="217">
        <f>+GPpcntSCH*(VLOOKUP($A34,FY16Rev!$A$4:$I$24,9,FALSE))*VLOOKUP($A34,FY15SCH!$A$3:$S$23,MATCH(J$28,FY15SCH!$A$2:$S$2,0),FALSE)</f>
        <v>0</v>
      </c>
      <c r="K34" s="217">
        <f>+GPpcntSCH*(VLOOKUP($A34,FY16Rev!$A$4:$I$24,9,FALSE))*VLOOKUP($A34,FY15SCH!$A$3:$S$23,MATCH(K$28,FY15SCH!$A$2:$S$2,0),FALSE)</f>
        <v>6764.6014007728427</v>
      </c>
      <c r="L34" s="217">
        <f>+GPpcntSCH*(VLOOKUP($A34,FY16Rev!$A$4:$I$24,9,FALSE))*VLOOKUP($A34,FY15SCH!$A$3:$S$23,MATCH(L$28,FY15SCH!$A$2:$S$2,0),FALSE)</f>
        <v>3135.9079341331062</v>
      </c>
      <c r="M34" s="217">
        <f>+GPpcntSCH*(VLOOKUP($A34,FY16Rev!$A$4:$I$24,9,FALSE))*VLOOKUP($A34,FY15SCH!$A$3:$S$23,MATCH(M$28,FY15SCH!$A$2:$S$2,0),FALSE)</f>
        <v>0</v>
      </c>
      <c r="N34" s="217">
        <f>+GPpcntSCH*(VLOOKUP($A34,FY16Rev!$A$4:$I$24,9,FALSE))*VLOOKUP($A34,FY15SCH!$A$3:$S$23,MATCH(N$28,FY15SCH!$A$2:$S$2,0),FALSE)</f>
        <v>1343.9605431999025</v>
      </c>
      <c r="O34" s="217">
        <f>+GPpcntSCH*(VLOOKUP($A34,FY16Rev!$A$4:$I$24,9,FALSE))*VLOOKUP($A34,FY15SCH!$A$3:$S$23,MATCH(O$28,FY15SCH!$A$2:$S$2,0),FALSE)</f>
        <v>268.79210863998054</v>
      </c>
      <c r="P34" s="217">
        <f>+GPpcntSCH*(VLOOKUP($A34,FY16Rev!$A$4:$I$24,9,FALSE))*VLOOKUP($A34,FY15SCH!$A$3:$S$23,MATCH(P$28,FY15SCH!$A$2:$S$2,0),FALSE)</f>
        <v>0</v>
      </c>
      <c r="Q34" s="217">
        <f>+GPpcntSCH*(VLOOKUP($A34,FY16Rev!$A$4:$I$24,9,FALSE))*VLOOKUP($A34,FY15SCH!$A$3:$S$23,MATCH(Q$28,FY15SCH!$A$2:$S$2,0),FALSE)</f>
        <v>985.57106501326189</v>
      </c>
      <c r="R34" s="217">
        <f>+GPpcntSCH*(VLOOKUP($A34,FY16Rev!$A$4:$I$24,9,FALSE))*VLOOKUP($A34,FY15SCH!$A$3:$S$23,MATCH(R$28,FY15SCH!$A$2:$S$2,0),FALSE)</f>
        <v>0</v>
      </c>
      <c r="S34" s="217">
        <f>+GPpcntSCH*(VLOOKUP($A34,FY16Rev!$A$4:$I$24,9,FALSE))*VLOOKUP($A34,FY15SCH!$A$3:$S$23,MATCH(S$28,FY15SCH!$A$2:$S$2,0),FALSE)</f>
        <v>1433.5579127465628</v>
      </c>
      <c r="T34" s="231">
        <f t="shared" si="4"/>
        <v>939025.23153377196</v>
      </c>
    </row>
    <row r="35" spans="1:20" x14ac:dyDescent="0.25">
      <c r="A35" s="229" t="s">
        <v>38</v>
      </c>
      <c r="B35" s="232" t="s">
        <v>220</v>
      </c>
      <c r="C35" s="233">
        <f>+GPpcntSCH*(VLOOKUP($A35,FY16Rev!$A$4:$I$24,9,FALSE))*VLOOKUP($A35,FY15SCH!$A$3:$S$23,MATCH(C$28,FY15SCH!$A$2:$S$2,0),FALSE)</f>
        <v>0</v>
      </c>
      <c r="D35" s="233">
        <f>+GPpcntSCH*(VLOOKUP($A35,FY16Rev!$A$4:$I$24,9,FALSE))*VLOOKUP($A35,FY15SCH!$A$3:$S$23,MATCH(D$28,FY15SCH!$A$2:$S$2,0),FALSE)</f>
        <v>0</v>
      </c>
      <c r="E35" s="233">
        <f>+GPpcntSCH*(VLOOKUP($A35,FY16Rev!$A$4:$I$24,9,FALSE))*VLOOKUP($A35,FY15SCH!$A$3:$S$23,MATCH(E$28,FY15SCH!$A$2:$S$2,0),FALSE)</f>
        <v>0</v>
      </c>
      <c r="F35" s="233">
        <f>+GPpcntSCH*(VLOOKUP($A35,FY16Rev!$A$4:$I$24,9,FALSE))*VLOOKUP($A35,FY15SCH!$A$3:$S$23,MATCH(F$28,FY15SCH!$A$2:$S$2,0),FALSE)</f>
        <v>0</v>
      </c>
      <c r="G35" s="233">
        <f>+GPpcntSCH*(VLOOKUP($A35,FY16Rev!$A$4:$I$24,9,FALSE))*VLOOKUP($A35,FY15SCH!$A$3:$S$23,MATCH(G$28,FY15SCH!$A$2:$S$2,0),FALSE)</f>
        <v>0</v>
      </c>
      <c r="H35" s="233">
        <f>+GPpcntSCH*(VLOOKUP($A35,FY16Rev!$A$4:$I$24,9,FALSE))*VLOOKUP($A35,FY15SCH!$A$3:$S$23,MATCH(H$28,FY15SCH!$A$2:$S$2,0),FALSE)</f>
        <v>0</v>
      </c>
      <c r="I35" s="233">
        <f>+GPpcntSCH*(VLOOKUP($A35,FY16Rev!$A$4:$I$24,9,FALSE))*VLOOKUP($A35,FY15SCH!$A$3:$S$23,MATCH(I$28,FY15SCH!$A$2:$S$2,0),FALSE)</f>
        <v>0</v>
      </c>
      <c r="J35" s="233">
        <f>+GPpcntSCH*(VLOOKUP($A35,FY16Rev!$A$4:$I$24,9,FALSE))*VLOOKUP($A35,FY15SCH!$A$3:$S$23,MATCH(J$28,FY15SCH!$A$2:$S$2,0),FALSE)</f>
        <v>0</v>
      </c>
      <c r="K35" s="233">
        <f>+GPpcntSCH*(VLOOKUP($A35,FY16Rev!$A$4:$I$24,9,FALSE))*VLOOKUP($A35,FY15SCH!$A$3:$S$23,MATCH(K$28,FY15SCH!$A$2:$S$2,0),FALSE)</f>
        <v>0</v>
      </c>
      <c r="L35" s="233">
        <f>+GPpcntSCH*(VLOOKUP($A35,FY16Rev!$A$4:$I$24,9,FALSE))*VLOOKUP($A35,FY15SCH!$A$3:$S$23,MATCH(L$28,FY15SCH!$A$2:$S$2,0),FALSE)</f>
        <v>0</v>
      </c>
      <c r="M35" s="233">
        <f>+GPpcntSCH*(VLOOKUP($A35,FY16Rev!$A$4:$I$24,9,FALSE))*VLOOKUP($A35,FY15SCH!$A$3:$S$23,MATCH(M$28,FY15SCH!$A$2:$S$2,0),FALSE)</f>
        <v>0</v>
      </c>
      <c r="N35" s="233">
        <f>+GPpcntSCH*(VLOOKUP($A35,FY16Rev!$A$4:$I$24,9,FALSE))*VLOOKUP($A35,FY15SCH!$A$3:$S$23,MATCH(N$28,FY15SCH!$A$2:$S$2,0),FALSE)</f>
        <v>0</v>
      </c>
      <c r="O35" s="233">
        <f>+GPpcntSCH*(VLOOKUP($A35,FY16Rev!$A$4:$I$24,9,FALSE))*VLOOKUP($A35,FY15SCH!$A$3:$S$23,MATCH(O$28,FY15SCH!$A$2:$S$2,0),FALSE)</f>
        <v>0</v>
      </c>
      <c r="P35" s="233">
        <f>+GPpcntSCH*(VLOOKUP($A35,FY16Rev!$A$4:$I$24,9,FALSE))*VLOOKUP($A35,FY15SCH!$A$3:$S$23,MATCH(P$28,FY15SCH!$A$2:$S$2,0),FALSE)</f>
        <v>0</v>
      </c>
      <c r="Q35" s="233">
        <f>+GPpcntSCH*(VLOOKUP($A35,FY16Rev!$A$4:$I$24,9,FALSE))*VLOOKUP($A35,FY15SCH!$A$3:$S$23,MATCH(Q$28,FY15SCH!$A$2:$S$2,0),FALSE)</f>
        <v>0</v>
      </c>
      <c r="R35" s="233">
        <f>+GPpcntSCH*(VLOOKUP($A35,FY16Rev!$A$4:$I$24,9,FALSE))*VLOOKUP($A35,FY15SCH!$A$3:$S$23,MATCH(R$28,FY15SCH!$A$2:$S$2,0),FALSE)</f>
        <v>0</v>
      </c>
      <c r="S35" s="233">
        <f>+GPpcntSCH*(VLOOKUP($A35,FY16Rev!$A$4:$I$24,9,FALSE))*VLOOKUP($A35,FY15SCH!$A$3:$S$23,MATCH(S$28,FY15SCH!$A$2:$S$2,0),FALSE)</f>
        <v>0</v>
      </c>
      <c r="T35" s="234">
        <f t="shared" si="4"/>
        <v>0</v>
      </c>
    </row>
    <row r="36" spans="1:20" s="44" customFormat="1" x14ac:dyDescent="0.25">
      <c r="A36" s="229" t="s">
        <v>39</v>
      </c>
      <c r="B36" s="230" t="s">
        <v>40</v>
      </c>
      <c r="C36" s="217">
        <f>+GPpcntSCH*(VLOOKUP($A36,FY16Rev!$A$4:$I$24,9,FALSE))*VLOOKUP($A36,FY15SCH!$A$3:$S$23,MATCH(C$28,FY15SCH!$A$2:$S$2,0),FALSE)</f>
        <v>0</v>
      </c>
      <c r="D36" s="217">
        <f>+GPpcntSCH*(VLOOKUP($A36,FY16Rev!$A$4:$I$24,9,FALSE))*VLOOKUP($A36,FY15SCH!$A$3:$S$23,MATCH(D$28,FY15SCH!$A$2:$S$2,0),FALSE)</f>
        <v>2939.4730487176689</v>
      </c>
      <c r="E36" s="217">
        <f>+GPpcntSCH*(VLOOKUP($A36,FY16Rev!$A$4:$I$24,9,FALSE))*VLOOKUP($A36,FY15SCH!$A$3:$S$23,MATCH(E$28,FY15SCH!$A$2:$S$2,0),FALSE)</f>
        <v>0</v>
      </c>
      <c r="F36" s="217">
        <f>+GPpcntSCH*(VLOOKUP($A36,FY16Rev!$A$4:$I$24,9,FALSE))*VLOOKUP($A36,FY15SCH!$A$3:$S$23,MATCH(F$28,FY15SCH!$A$2:$S$2,0),FALSE)</f>
        <v>169.58498357986551</v>
      </c>
      <c r="G36" s="217">
        <f>+GPpcntSCH*(VLOOKUP($A36,FY16Rev!$A$4:$I$24,9,FALSE))*VLOOKUP($A36,FY15SCH!$A$3:$S$23,MATCH(G$28,FY15SCH!$A$2:$S$2,0),FALSE)</f>
        <v>0</v>
      </c>
      <c r="H36" s="217">
        <f>+GPpcntSCH*(VLOOKUP($A36,FY16Rev!$A$4:$I$24,9,FALSE))*VLOOKUP($A36,FY15SCH!$A$3:$S$23,MATCH(H$28,FY15SCH!$A$2:$S$2,0),FALSE)</f>
        <v>0</v>
      </c>
      <c r="I36" s="217">
        <f>+GPpcntSCH*(VLOOKUP($A36,FY16Rev!$A$4:$I$24,9,FALSE))*VLOOKUP($A36,FY15SCH!$A$3:$S$23,MATCH(I$28,FY15SCH!$A$2:$S$2,0),FALSE)</f>
        <v>0</v>
      </c>
      <c r="J36" s="217">
        <f>+GPpcntSCH*(VLOOKUP($A36,FY16Rev!$A$4:$I$24,9,FALSE))*VLOOKUP($A36,FY15SCH!$A$3:$S$23,MATCH(J$28,FY15SCH!$A$2:$S$2,0),FALSE)</f>
        <v>56.528327859955169</v>
      </c>
      <c r="K36" s="217">
        <f>+GPpcntSCH*(VLOOKUP($A36,FY16Rev!$A$4:$I$24,9,FALSE))*VLOOKUP($A36,FY15SCH!$A$3:$S$23,MATCH(K$28,FY15SCH!$A$2:$S$2,0),FALSE)</f>
        <v>4578.7945566563685</v>
      </c>
      <c r="L36" s="217">
        <f>+GPpcntSCH*(VLOOKUP($A36,FY16Rev!$A$4:$I$24,9,FALSE))*VLOOKUP($A36,FY15SCH!$A$3:$S$23,MATCH(L$28,FY15SCH!$A$2:$S$2,0),FALSE)</f>
        <v>517290.72824644978</v>
      </c>
      <c r="M36" s="217">
        <f>+GPpcntSCH*(VLOOKUP($A36,FY16Rev!$A$4:$I$24,9,FALSE))*VLOOKUP($A36,FY15SCH!$A$3:$S$23,MATCH(M$28,FY15SCH!$A$2:$S$2,0),FALSE)</f>
        <v>452.22662287964135</v>
      </c>
      <c r="N36" s="217">
        <f>+GPpcntSCH*(VLOOKUP($A36,FY16Rev!$A$4:$I$24,9,FALSE))*VLOOKUP($A36,FY15SCH!$A$3:$S$23,MATCH(N$28,FY15SCH!$A$2:$S$2,0),FALSE)</f>
        <v>6048.5310810152032</v>
      </c>
      <c r="O36" s="217">
        <f>+GPpcntSCH*(VLOOKUP($A36,FY16Rev!$A$4:$I$24,9,FALSE))*VLOOKUP($A36,FY15SCH!$A$3:$S$23,MATCH(O$28,FY15SCH!$A$2:$S$2,0),FALSE)</f>
        <v>0</v>
      </c>
      <c r="P36" s="217">
        <f>+GPpcntSCH*(VLOOKUP($A36,FY16Rev!$A$4:$I$24,9,FALSE))*VLOOKUP($A36,FY15SCH!$A$3:$S$23,MATCH(P$28,FY15SCH!$A$2:$S$2,0),FALSE)</f>
        <v>0</v>
      </c>
      <c r="Q36" s="217">
        <f>+GPpcntSCH*(VLOOKUP($A36,FY16Rev!$A$4:$I$24,9,FALSE))*VLOOKUP($A36,FY15SCH!$A$3:$S$23,MATCH(Q$28,FY15SCH!$A$2:$S$2,0),FALSE)</f>
        <v>5765.889441715427</v>
      </c>
      <c r="R36" s="217">
        <f>+GPpcntSCH*(VLOOKUP($A36,FY16Rev!$A$4:$I$24,9,FALSE))*VLOOKUP($A36,FY15SCH!$A$3:$S$23,MATCH(R$28,FY15SCH!$A$2:$S$2,0),FALSE)</f>
        <v>0</v>
      </c>
      <c r="S36" s="217">
        <f>+GPpcntSCH*(VLOOKUP($A36,FY16Rev!$A$4:$I$24,9,FALSE))*VLOOKUP($A36,FY15SCH!$A$3:$S$23,MATCH(S$28,FY15SCH!$A$2:$S$2,0),FALSE)</f>
        <v>0</v>
      </c>
      <c r="T36" s="231">
        <f t="shared" si="4"/>
        <v>537301.756308874</v>
      </c>
    </row>
    <row r="37" spans="1:20" x14ac:dyDescent="0.25">
      <c r="A37" s="229" t="s">
        <v>44</v>
      </c>
      <c r="B37" s="232" t="s">
        <v>45</v>
      </c>
      <c r="C37" s="233">
        <f>+GPpcntSCH*(VLOOKUP($A37,FY16Rev!$A$4:$I$24,9,FALSE))*VLOOKUP($A37,FY15SCH!$A$3:$S$23,MATCH(C$28,FY15SCH!$A$2:$S$2,0),FALSE)</f>
        <v>198.43686977184558</v>
      </c>
      <c r="D37" s="233">
        <f>+GPpcntSCH*(VLOOKUP($A37,FY16Rev!$A$4:$I$24,9,FALSE))*VLOOKUP($A37,FY15SCH!$A$3:$S$23,MATCH(D$28,FY15SCH!$A$2:$S$2,0),FALSE)</f>
        <v>30658.496379750148</v>
      </c>
      <c r="E37" s="233">
        <f>+GPpcntSCH*(VLOOKUP($A37,FY16Rev!$A$4:$I$24,9,FALSE))*VLOOKUP($A37,FY15SCH!$A$3:$S$23,MATCH(E$28,FY15SCH!$A$2:$S$2,0),FALSE)</f>
        <v>99.21843488592279</v>
      </c>
      <c r="F37" s="233">
        <f>+GPpcntSCH*(VLOOKUP($A37,FY16Rev!$A$4:$I$24,9,FALSE))*VLOOKUP($A37,FY15SCH!$A$3:$S$23,MATCH(F$28,FY15SCH!$A$2:$S$2,0),FALSE)</f>
        <v>148.82765232888423</v>
      </c>
      <c r="G37" s="233">
        <f>+GPpcntSCH*(VLOOKUP($A37,FY16Rev!$A$4:$I$24,9,FALSE))*VLOOKUP($A37,FY15SCH!$A$3:$S$23,MATCH(G$28,FY15SCH!$A$2:$S$2,0),FALSE)</f>
        <v>2331.6332198191858</v>
      </c>
      <c r="H37" s="233">
        <f>+GPpcntSCH*(VLOOKUP($A37,FY16Rev!$A$4:$I$24,9,FALSE))*VLOOKUP($A37,FY15SCH!$A$3:$S$23,MATCH(H$28,FY15SCH!$A$2:$S$2,0),FALSE)</f>
        <v>1587.4949581747646</v>
      </c>
      <c r="I37" s="233">
        <f>+GPpcntSCH*(VLOOKUP($A37,FY16Rev!$A$4:$I$24,9,FALSE))*VLOOKUP($A37,FY15SCH!$A$3:$S$23,MATCH(I$28,FY15SCH!$A$2:$S$2,0),FALSE)</f>
        <v>49.609217442961395</v>
      </c>
      <c r="J37" s="233">
        <f>+GPpcntSCH*(VLOOKUP($A37,FY16Rev!$A$4:$I$24,9,FALSE))*VLOOKUP($A37,FY15SCH!$A$3:$S$23,MATCH(J$28,FY15SCH!$A$2:$S$2,0),FALSE)</f>
        <v>148.82765232888423</v>
      </c>
      <c r="K37" s="233">
        <f>+GPpcntSCH*(VLOOKUP($A37,FY16Rev!$A$4:$I$24,9,FALSE))*VLOOKUP($A37,FY15SCH!$A$3:$S$23,MATCH(K$28,FY15SCH!$A$2:$S$2,0),FALSE)</f>
        <v>1785.9318279466104</v>
      </c>
      <c r="L37" s="233">
        <f>+GPpcntSCH*(VLOOKUP($A37,FY16Rev!$A$4:$I$24,9,FALSE))*VLOOKUP($A37,FY15SCH!$A$3:$S$23,MATCH(L$28,FY15SCH!$A$2:$S$2,0),FALSE)</f>
        <v>545.70139187257541</v>
      </c>
      <c r="M37" s="233">
        <f>+GPpcntSCH*(VLOOKUP($A37,FY16Rev!$A$4:$I$24,9,FALSE))*VLOOKUP($A37,FY15SCH!$A$3:$S$23,MATCH(M$28,FY15SCH!$A$2:$S$2,0),FALSE)</f>
        <v>49.609217442961395</v>
      </c>
      <c r="N37" s="233">
        <f>+GPpcntSCH*(VLOOKUP($A37,FY16Rev!$A$4:$I$24,9,FALSE))*VLOOKUP($A37,FY15SCH!$A$3:$S$23,MATCH(N$28,FY15SCH!$A$2:$S$2,0),FALSE)</f>
        <v>17164.789235264645</v>
      </c>
      <c r="O37" s="233">
        <f>+GPpcntSCH*(VLOOKUP($A37,FY16Rev!$A$4:$I$24,9,FALSE))*VLOOKUP($A37,FY15SCH!$A$3:$S$23,MATCH(O$28,FY15SCH!$A$2:$S$2,0),FALSE)</f>
        <v>148.82765232888423</v>
      </c>
      <c r="P37" s="233">
        <f>+GPpcntSCH*(VLOOKUP($A37,FY16Rev!$A$4:$I$24,9,FALSE))*VLOOKUP($A37,FY15SCH!$A$3:$S$23,MATCH(P$28,FY15SCH!$A$2:$S$2,0),FALSE)</f>
        <v>4663.2664396383716</v>
      </c>
      <c r="Q37" s="233">
        <f>+GPpcntSCH*(VLOOKUP($A37,FY16Rev!$A$4:$I$24,9,FALSE))*VLOOKUP($A37,FY15SCH!$A$3:$S$23,MATCH(Q$28,FY15SCH!$A$2:$S$2,0),FALSE)</f>
        <v>435742.56141025148</v>
      </c>
      <c r="R37" s="233">
        <f>+GPpcntSCH*(VLOOKUP($A37,FY16Rev!$A$4:$I$24,9,FALSE))*VLOOKUP($A37,FY15SCH!$A$3:$S$23,MATCH(R$28,FY15SCH!$A$2:$S$2,0),FALSE)</f>
        <v>0</v>
      </c>
      <c r="S37" s="233">
        <f>+GPpcntSCH*(VLOOKUP($A37,FY16Rev!$A$4:$I$24,9,FALSE))*VLOOKUP($A37,FY15SCH!$A$3:$S$23,MATCH(S$28,FY15SCH!$A$2:$S$2,0),FALSE)</f>
        <v>2827.7253942488001</v>
      </c>
      <c r="T37" s="234">
        <f t="shared" si="4"/>
        <v>498150.95695349691</v>
      </c>
    </row>
    <row r="38" spans="1:20" s="44" customFormat="1" x14ac:dyDescent="0.25">
      <c r="A38" s="229" t="s">
        <v>48</v>
      </c>
      <c r="B38" s="230" t="s">
        <v>49</v>
      </c>
      <c r="C38" s="217">
        <f>+GPpcntSCH*(VLOOKUP($A38,FY16Rev!$A$4:$I$24,9,FALSE))*VLOOKUP($A38,FY15SCH!$A$3:$S$23,MATCH(C$28,FY15SCH!$A$2:$S$2,0),FALSE)</f>
        <v>1228.563575136737</v>
      </c>
      <c r="D38" s="217">
        <f>+GPpcntSCH*(VLOOKUP($A38,FY16Rev!$A$4:$I$24,9,FALSE))*VLOOKUP($A38,FY15SCH!$A$3:$S$23,MATCH(D$28,FY15SCH!$A$2:$S$2,0),FALSE)</f>
        <v>4988.7126990400839</v>
      </c>
      <c r="E38" s="217">
        <f>+GPpcntSCH*(VLOOKUP($A38,FY16Rev!$A$4:$I$24,9,FALSE))*VLOOKUP($A38,FY15SCH!$A$3:$S$23,MATCH(E$28,FY15SCH!$A$2:$S$2,0),FALSE)</f>
        <v>297.83359397254236</v>
      </c>
      <c r="F38" s="217">
        <f>+GPpcntSCH*(VLOOKUP($A38,FY16Rev!$A$4:$I$24,9,FALSE))*VLOOKUP($A38,FY15SCH!$A$3:$S$23,MATCH(F$28,FY15SCH!$A$2:$S$2,0),FALSE)</f>
        <v>0</v>
      </c>
      <c r="G38" s="217">
        <f>+GPpcntSCH*(VLOOKUP($A38,FY16Rev!$A$4:$I$24,9,FALSE))*VLOOKUP($A38,FY15SCH!$A$3:$S$23,MATCH(G$28,FY15SCH!$A$2:$S$2,0),FALSE)</f>
        <v>670.12558643822024</v>
      </c>
      <c r="H38" s="217">
        <f>+GPpcntSCH*(VLOOKUP($A38,FY16Rev!$A$4:$I$24,9,FALSE))*VLOOKUP($A38,FY15SCH!$A$3:$S$23,MATCH(H$28,FY15SCH!$A$2:$S$2,0),FALSE)</f>
        <v>148.91679698627118</v>
      </c>
      <c r="I38" s="217">
        <f>+GPpcntSCH*(VLOOKUP($A38,FY16Rev!$A$4:$I$24,9,FALSE))*VLOOKUP($A38,FY15SCH!$A$3:$S$23,MATCH(I$28,FY15SCH!$A$2:$S$2,0),FALSE)</f>
        <v>0</v>
      </c>
      <c r="J38" s="217">
        <f>+GPpcntSCH*(VLOOKUP($A38,FY16Rev!$A$4:$I$24,9,FALSE))*VLOOKUP($A38,FY15SCH!$A$3:$S$23,MATCH(J$28,FY15SCH!$A$2:$S$2,0),FALSE)</f>
        <v>781.81318417792363</v>
      </c>
      <c r="K38" s="217">
        <f>+GPpcntSCH*(VLOOKUP($A38,FY16Rev!$A$4:$I$24,9,FALSE))*VLOOKUP($A38,FY15SCH!$A$3:$S$23,MATCH(K$28,FY15SCH!$A$2:$S$2,0),FALSE)</f>
        <v>2159.2935563009319</v>
      </c>
      <c r="L38" s="217">
        <f>+GPpcntSCH*(VLOOKUP($A38,FY16Rev!$A$4:$I$24,9,FALSE))*VLOOKUP($A38,FY15SCH!$A$3:$S$23,MATCH(L$28,FY15SCH!$A$2:$S$2,0),FALSE)</f>
        <v>3462.3155299308046</v>
      </c>
      <c r="M38" s="217">
        <f>+GPpcntSCH*(VLOOKUP($A38,FY16Rev!$A$4:$I$24,9,FALSE))*VLOOKUP($A38,FY15SCH!$A$3:$S$23,MATCH(M$28,FY15SCH!$A$2:$S$2,0),FALSE)</f>
        <v>148.91679698627118</v>
      </c>
      <c r="N38" s="217">
        <f>+GPpcntSCH*(VLOOKUP($A38,FY16Rev!$A$4:$I$24,9,FALSE))*VLOOKUP($A38,FY15SCH!$A$3:$S$23,MATCH(N$28,FY15SCH!$A$2:$S$2,0),FALSE)</f>
        <v>43372.017122251476</v>
      </c>
      <c r="O38" s="217">
        <f>+GPpcntSCH*(VLOOKUP($A38,FY16Rev!$A$4:$I$24,9,FALSE))*VLOOKUP($A38,FY15SCH!$A$3:$S$23,MATCH(O$28,FY15SCH!$A$2:$S$2,0),FALSE)</f>
        <v>744.58398493135576</v>
      </c>
      <c r="P38" s="217">
        <f>+GPpcntSCH*(VLOOKUP($A38,FY16Rev!$A$4:$I$24,9,FALSE))*VLOOKUP($A38,FY15SCH!$A$3:$S$23,MATCH(P$28,FY15SCH!$A$2:$S$2,0),FALSE)</f>
        <v>819.04238342449139</v>
      </c>
      <c r="Q38" s="217">
        <f>+GPpcntSCH*(VLOOKUP($A38,FY16Rev!$A$4:$I$24,9,FALSE))*VLOOKUP($A38,FY15SCH!$A$3:$S$23,MATCH(Q$28,FY15SCH!$A$2:$S$2,0),FALSE)</f>
        <v>185624.787443387</v>
      </c>
      <c r="R38" s="217">
        <f>+GPpcntSCH*(VLOOKUP($A38,FY16Rev!$A$4:$I$24,9,FALSE))*VLOOKUP($A38,FY15SCH!$A$3:$S$23,MATCH(R$28,FY15SCH!$A$2:$S$2,0),FALSE)</f>
        <v>0</v>
      </c>
      <c r="S38" s="217">
        <f>+GPpcntSCH*(VLOOKUP($A38,FY16Rev!$A$4:$I$24,9,FALSE))*VLOOKUP($A38,FY15SCH!$A$3:$S$23,MATCH(S$28,FY15SCH!$A$2:$S$2,0),FALSE)</f>
        <v>0</v>
      </c>
      <c r="T38" s="231">
        <f t="shared" si="4"/>
        <v>244446.92225296411</v>
      </c>
    </row>
    <row r="39" spans="1:20" x14ac:dyDescent="0.25">
      <c r="A39" s="229" t="s">
        <v>41</v>
      </c>
      <c r="B39" s="232" t="s">
        <v>53</v>
      </c>
      <c r="C39" s="233">
        <f>+GPpcntSCH*(VLOOKUP($A39,FY16Rev!$A$4:$I$24,9,FALSE))*VLOOKUP($A39,FY15SCH!$A$3:$S$23,MATCH(C$28,FY15SCH!$A$2:$S$2,0),FALSE)</f>
        <v>797414.02901652048</v>
      </c>
      <c r="D39" s="233">
        <f>+GPpcntSCH*(VLOOKUP($A39,FY16Rev!$A$4:$I$24,9,FALSE))*VLOOKUP($A39,FY15SCH!$A$3:$S$23,MATCH(D$28,FY15SCH!$A$2:$S$2,0),FALSE)</f>
        <v>15380.782734605316</v>
      </c>
      <c r="E39" s="233">
        <f>+GPpcntSCH*(VLOOKUP($A39,FY16Rev!$A$4:$I$24,9,FALSE))*VLOOKUP($A39,FY15SCH!$A$3:$S$23,MATCH(E$28,FY15SCH!$A$2:$S$2,0),FALSE)</f>
        <v>4309.2710247816613</v>
      </c>
      <c r="F39" s="233">
        <f>+GPpcntSCH*(VLOOKUP($A39,FY16Rev!$A$4:$I$24,9,FALSE))*VLOOKUP($A39,FY15SCH!$A$3:$S$23,MATCH(F$28,FY15SCH!$A$2:$S$2,0),FALSE)</f>
        <v>198.88943191299978</v>
      </c>
      <c r="G39" s="233">
        <f>+GPpcntSCH*(VLOOKUP($A39,FY16Rev!$A$4:$I$24,9,FALSE))*VLOOKUP($A39,FY15SCH!$A$3:$S$23,MATCH(G$28,FY15SCH!$A$2:$S$2,0),FALSE)</f>
        <v>4309.2710247816613</v>
      </c>
      <c r="H39" s="233">
        <f>+GPpcntSCH*(VLOOKUP($A39,FY16Rev!$A$4:$I$24,9,FALSE))*VLOOKUP($A39,FY15SCH!$A$3:$S$23,MATCH(H$28,FY15SCH!$A$2:$S$2,0),FALSE)</f>
        <v>13060.406028953652</v>
      </c>
      <c r="I39" s="233">
        <f>+GPpcntSCH*(VLOOKUP($A39,FY16Rev!$A$4:$I$24,9,FALSE))*VLOOKUP($A39,FY15SCH!$A$3:$S$23,MATCH(I$28,FY15SCH!$A$2:$S$2,0),FALSE)</f>
        <v>0</v>
      </c>
      <c r="J39" s="233">
        <f>+GPpcntSCH*(VLOOKUP($A39,FY16Rev!$A$4:$I$24,9,FALSE))*VLOOKUP($A39,FY15SCH!$A$3:$S$23,MATCH(J$28,FY15SCH!$A$2:$S$2,0),FALSE)</f>
        <v>0</v>
      </c>
      <c r="K39" s="233">
        <f>+GPpcntSCH*(VLOOKUP($A39,FY16Rev!$A$4:$I$24,9,FALSE))*VLOOKUP($A39,FY15SCH!$A$3:$S$23,MATCH(K$28,FY15SCH!$A$2:$S$2,0),FALSE)</f>
        <v>10474.843414084655</v>
      </c>
      <c r="L39" s="233">
        <f>+GPpcntSCH*(VLOOKUP($A39,FY16Rev!$A$4:$I$24,9,FALSE))*VLOOKUP($A39,FY15SCH!$A$3:$S$23,MATCH(L$28,FY15SCH!$A$2:$S$2,0),FALSE)</f>
        <v>0</v>
      </c>
      <c r="M39" s="233">
        <f>+GPpcntSCH*(VLOOKUP($A39,FY16Rev!$A$4:$I$24,9,FALSE))*VLOOKUP($A39,FY15SCH!$A$3:$S$23,MATCH(M$28,FY15SCH!$A$2:$S$2,0),FALSE)</f>
        <v>0</v>
      </c>
      <c r="N39" s="233">
        <f>+GPpcntSCH*(VLOOKUP($A39,FY16Rev!$A$4:$I$24,9,FALSE))*VLOOKUP($A39,FY15SCH!$A$3:$S$23,MATCH(N$28,FY15SCH!$A$2:$S$2,0),FALSE)</f>
        <v>1193.3365914779986</v>
      </c>
      <c r="O39" s="233">
        <f>+GPpcntSCH*(VLOOKUP($A39,FY16Rev!$A$4:$I$24,9,FALSE))*VLOOKUP($A39,FY15SCH!$A$3:$S$23,MATCH(O$28,FY15SCH!$A$2:$S$2,0),FALSE)</f>
        <v>0</v>
      </c>
      <c r="P39" s="233">
        <f>+GPpcntSCH*(VLOOKUP($A39,FY16Rev!$A$4:$I$24,9,FALSE))*VLOOKUP($A39,FY15SCH!$A$3:$S$23,MATCH(P$28,FY15SCH!$A$2:$S$2,0),FALSE)</f>
        <v>0</v>
      </c>
      <c r="Q39" s="233">
        <f>+GPpcntSCH*(VLOOKUP($A39,FY16Rev!$A$4:$I$24,9,FALSE))*VLOOKUP($A39,FY15SCH!$A$3:$S$23,MATCH(Q$28,FY15SCH!$A$2:$S$2,0),FALSE)</f>
        <v>1127.0401141736654</v>
      </c>
      <c r="R39" s="233">
        <f>+GPpcntSCH*(VLOOKUP($A39,FY16Rev!$A$4:$I$24,9,FALSE))*VLOOKUP($A39,FY15SCH!$A$3:$S$23,MATCH(R$28,FY15SCH!$A$2:$S$2,0),FALSE)</f>
        <v>0</v>
      </c>
      <c r="S39" s="233">
        <f>+GPpcntSCH*(VLOOKUP($A39,FY16Rev!$A$4:$I$24,9,FALSE))*VLOOKUP($A39,FY15SCH!$A$3:$S$23,MATCH(S$28,FY15SCH!$A$2:$S$2,0),FALSE)</f>
        <v>0</v>
      </c>
      <c r="T39" s="234">
        <f t="shared" si="4"/>
        <v>847467.86938129202</v>
      </c>
    </row>
    <row r="40" spans="1:20" s="44" customFormat="1" x14ac:dyDescent="0.25">
      <c r="A40" s="229" t="s">
        <v>34</v>
      </c>
      <c r="B40" s="230" t="s">
        <v>58</v>
      </c>
      <c r="C40" s="217">
        <f>+GPpcntSCH*(VLOOKUP($A40,FY16Rev!$A$4:$I$24,9,FALSE))*VLOOKUP($A40,FY15SCH!$A$3:$S$23,MATCH(C$28,FY15SCH!$A$2:$S$2,0),FALSE)</f>
        <v>0</v>
      </c>
      <c r="D40" s="217">
        <f>+GPpcntSCH*(VLOOKUP($A40,FY16Rev!$A$4:$I$24,9,FALSE))*VLOOKUP($A40,FY15SCH!$A$3:$S$23,MATCH(D$28,FY15SCH!$A$2:$S$2,0),FALSE)</f>
        <v>3447.3691879193234</v>
      </c>
      <c r="E40" s="217">
        <f>+GPpcntSCH*(VLOOKUP($A40,FY16Rev!$A$4:$I$24,9,FALSE))*VLOOKUP($A40,FY15SCH!$A$3:$S$23,MATCH(E$28,FY15SCH!$A$2:$S$2,0),FALSE)</f>
        <v>0</v>
      </c>
      <c r="F40" s="217">
        <f>+GPpcntSCH*(VLOOKUP($A40,FY16Rev!$A$4:$I$24,9,FALSE))*VLOOKUP($A40,FY15SCH!$A$3:$S$23,MATCH(F$28,FY15SCH!$A$2:$S$2,0),FALSE)</f>
        <v>0</v>
      </c>
      <c r="G40" s="217">
        <f>+GPpcntSCH*(VLOOKUP($A40,FY16Rev!$A$4:$I$24,9,FALSE))*VLOOKUP($A40,FY15SCH!$A$3:$S$23,MATCH(G$28,FY15SCH!$A$2:$S$2,0),FALSE)</f>
        <v>90842.836708684859</v>
      </c>
      <c r="H40" s="217">
        <f>+GPpcntSCH*(VLOOKUP($A40,FY16Rev!$A$4:$I$24,9,FALSE))*VLOOKUP($A40,FY15SCH!$A$3:$S$23,MATCH(H$28,FY15SCH!$A$2:$S$2,0),FALSE)</f>
        <v>745.37712171228611</v>
      </c>
      <c r="I40" s="217">
        <f>+GPpcntSCH*(VLOOKUP($A40,FY16Rev!$A$4:$I$24,9,FALSE))*VLOOKUP($A40,FY15SCH!$A$3:$S$23,MATCH(I$28,FY15SCH!$A$2:$S$2,0),FALSE)</f>
        <v>0</v>
      </c>
      <c r="J40" s="217">
        <f>+GPpcntSCH*(VLOOKUP($A40,FY16Rev!$A$4:$I$24,9,FALSE))*VLOOKUP($A40,FY15SCH!$A$3:$S$23,MATCH(J$28,FY15SCH!$A$2:$S$2,0),FALSE)</f>
        <v>0</v>
      </c>
      <c r="K40" s="217">
        <f>+GPpcntSCH*(VLOOKUP($A40,FY16Rev!$A$4:$I$24,9,FALSE))*VLOOKUP($A40,FY15SCH!$A$3:$S$23,MATCH(K$28,FY15SCH!$A$2:$S$2,0),FALSE)</f>
        <v>0</v>
      </c>
      <c r="L40" s="217">
        <f>+GPpcntSCH*(VLOOKUP($A40,FY16Rev!$A$4:$I$24,9,FALSE))*VLOOKUP($A40,FY15SCH!$A$3:$S$23,MATCH(L$28,FY15SCH!$A$2:$S$2,0),FALSE)</f>
        <v>0</v>
      </c>
      <c r="M40" s="217">
        <f>+GPpcntSCH*(VLOOKUP($A40,FY16Rev!$A$4:$I$24,9,FALSE))*VLOOKUP($A40,FY15SCH!$A$3:$S$23,MATCH(M$28,FY15SCH!$A$2:$S$2,0),FALSE)</f>
        <v>0</v>
      </c>
      <c r="N40" s="217">
        <f>+GPpcntSCH*(VLOOKUP($A40,FY16Rev!$A$4:$I$24,9,FALSE))*VLOOKUP($A40,FY15SCH!$A$3:$S$23,MATCH(N$28,FY15SCH!$A$2:$S$2,0),FALSE)</f>
        <v>8199.1483388351462</v>
      </c>
      <c r="O40" s="217">
        <f>+GPpcntSCH*(VLOOKUP($A40,FY16Rev!$A$4:$I$24,9,FALSE))*VLOOKUP($A40,FY15SCH!$A$3:$S$23,MATCH(O$28,FY15SCH!$A$2:$S$2,0),FALSE)</f>
        <v>0</v>
      </c>
      <c r="P40" s="217">
        <f>+GPpcntSCH*(VLOOKUP($A40,FY16Rev!$A$4:$I$24,9,FALSE))*VLOOKUP($A40,FY15SCH!$A$3:$S$23,MATCH(P$28,FY15SCH!$A$2:$S$2,0),FALSE)</f>
        <v>0</v>
      </c>
      <c r="Q40" s="217">
        <f>+GPpcntSCH*(VLOOKUP($A40,FY16Rev!$A$4:$I$24,9,FALSE))*VLOOKUP($A40,FY15SCH!$A$3:$S$23,MATCH(Q$28,FY15SCH!$A$2:$S$2,0),FALSE)</f>
        <v>838.54926192632183</v>
      </c>
      <c r="R40" s="217">
        <f>+GPpcntSCH*(VLOOKUP($A40,FY16Rev!$A$4:$I$24,9,FALSE))*VLOOKUP($A40,FY15SCH!$A$3:$S$23,MATCH(R$28,FY15SCH!$A$2:$S$2,0),FALSE)</f>
        <v>0</v>
      </c>
      <c r="S40" s="217">
        <f>+GPpcntSCH*(VLOOKUP($A40,FY16Rev!$A$4:$I$24,9,FALSE))*VLOOKUP($A40,FY15SCH!$A$3:$S$23,MATCH(S$28,FY15SCH!$A$2:$S$2,0),FALSE)</f>
        <v>93.172140214035764</v>
      </c>
      <c r="T40" s="231">
        <f t="shared" si="4"/>
        <v>104166.45275929198</v>
      </c>
    </row>
    <row r="41" spans="1:20" x14ac:dyDescent="0.25">
      <c r="A41" s="229" t="s">
        <v>65</v>
      </c>
      <c r="B41" s="232" t="s">
        <v>66</v>
      </c>
      <c r="C41" s="233">
        <f>+GPpcntSCH*(VLOOKUP($A41,FY16Rev!$A$4:$I$24,9,FALSE))*VLOOKUP($A41,FY15SCH!$A$3:$S$23,MATCH(C$28,FY15SCH!$A$2:$S$2,0),FALSE)</f>
        <v>9591.9596352431527</v>
      </c>
      <c r="D41" s="233">
        <f>+GPpcntSCH*(VLOOKUP($A41,FY16Rev!$A$4:$I$24,9,FALSE))*VLOOKUP($A41,FY15SCH!$A$3:$S$23,MATCH(D$28,FY15SCH!$A$2:$S$2,0),FALSE)</f>
        <v>51501.444810767076</v>
      </c>
      <c r="E41" s="233">
        <f>+GPpcntSCH*(VLOOKUP($A41,FY16Rev!$A$4:$I$24,9,FALSE))*VLOOKUP($A41,FY15SCH!$A$3:$S$23,MATCH(E$28,FY15SCH!$A$2:$S$2,0),FALSE)</f>
        <v>21102.311197534935</v>
      </c>
      <c r="F41" s="233">
        <f>+GPpcntSCH*(VLOOKUP($A41,FY16Rev!$A$4:$I$24,9,FALSE))*VLOOKUP($A41,FY15SCH!$A$3:$S$23,MATCH(F$28,FY15SCH!$A$2:$S$2,0),FALSE)</f>
        <v>6271.6659153512919</v>
      </c>
      <c r="G41" s="233">
        <f>+GPpcntSCH*(VLOOKUP($A41,FY16Rev!$A$4:$I$24,9,FALSE))*VLOOKUP($A41,FY15SCH!$A$3:$S$23,MATCH(G$28,FY15SCH!$A$2:$S$2,0),FALSE)</f>
        <v>2065.9605368216021</v>
      </c>
      <c r="H41" s="233">
        <f>+GPpcntSCH*(VLOOKUP($A41,FY16Rev!$A$4:$I$24,9,FALSE))*VLOOKUP($A41,FY15SCH!$A$3:$S$23,MATCH(H$28,FY15SCH!$A$2:$S$2,0),FALSE)</f>
        <v>27521.545722659197</v>
      </c>
      <c r="I41" s="233">
        <f>+GPpcntSCH*(VLOOKUP($A41,FY16Rev!$A$4:$I$24,9,FALSE))*VLOOKUP($A41,FY15SCH!$A$3:$S$23,MATCH(I$28,FY15SCH!$A$2:$S$2,0),FALSE)</f>
        <v>737.84304886485779</v>
      </c>
      <c r="J41" s="233">
        <f>+GPpcntSCH*(VLOOKUP($A41,FY16Rev!$A$4:$I$24,9,FALSE))*VLOOKUP($A41,FY15SCH!$A$3:$S$23,MATCH(J$28,FY15SCH!$A$2:$S$2,0),FALSE)</f>
        <v>2508.6663661405169</v>
      </c>
      <c r="K41" s="233">
        <f>+GPpcntSCH*(VLOOKUP($A41,FY16Rev!$A$4:$I$24,9,FALSE))*VLOOKUP($A41,FY15SCH!$A$3:$S$23,MATCH(K$28,FY15SCH!$A$2:$S$2,0),FALSE)</f>
        <v>781449.57305277092</v>
      </c>
      <c r="L41" s="233">
        <f>+GPpcntSCH*(VLOOKUP($A41,FY16Rev!$A$4:$I$24,9,FALSE))*VLOOKUP($A41,FY15SCH!$A$3:$S$23,MATCH(L$28,FY15SCH!$A$2:$S$2,0),FALSE)</f>
        <v>5902.7443909188623</v>
      </c>
      <c r="M41" s="233">
        <f>+GPpcntSCH*(VLOOKUP($A41,FY16Rev!$A$4:$I$24,9,FALSE))*VLOOKUP($A41,FY15SCH!$A$3:$S$23,MATCH(M$28,FY15SCH!$A$2:$S$2,0),FALSE)</f>
        <v>0</v>
      </c>
      <c r="N41" s="233">
        <f>+GPpcntSCH*(VLOOKUP($A41,FY16Rev!$A$4:$I$24,9,FALSE))*VLOOKUP($A41,FY15SCH!$A$3:$S$23,MATCH(N$28,FY15SCH!$A$2:$S$2,0),FALSE)</f>
        <v>7821.1363179674927</v>
      </c>
      <c r="O41" s="233">
        <f>+GPpcntSCH*(VLOOKUP($A41,FY16Rev!$A$4:$I$24,9,FALSE))*VLOOKUP($A41,FY15SCH!$A$3:$S$23,MATCH(O$28,FY15SCH!$A$2:$S$2,0),FALSE)</f>
        <v>0</v>
      </c>
      <c r="P41" s="233">
        <f>+GPpcntSCH*(VLOOKUP($A41,FY16Rev!$A$4:$I$24,9,FALSE))*VLOOKUP($A41,FY15SCH!$A$3:$S$23,MATCH(P$28,FY15SCH!$A$2:$S$2,0),FALSE)</f>
        <v>0</v>
      </c>
      <c r="Q41" s="233">
        <f>+GPpcntSCH*(VLOOKUP($A41,FY16Rev!$A$4:$I$24,9,FALSE))*VLOOKUP($A41,FY15SCH!$A$3:$S$23,MATCH(Q$28,FY15SCH!$A$2:$S$2,0),FALSE)</f>
        <v>14978.213891956613</v>
      </c>
      <c r="R41" s="233">
        <f>+GPpcntSCH*(VLOOKUP($A41,FY16Rev!$A$4:$I$24,9,FALSE))*VLOOKUP($A41,FY15SCH!$A$3:$S$23,MATCH(R$28,FY15SCH!$A$2:$S$2,0),FALSE)</f>
        <v>0</v>
      </c>
      <c r="S41" s="233">
        <f>+GPpcntSCH*(VLOOKUP($A41,FY16Rev!$A$4:$I$24,9,FALSE))*VLOOKUP($A41,FY15SCH!$A$3:$S$23,MATCH(S$28,FY15SCH!$A$2:$S$2,0),FALSE)</f>
        <v>0</v>
      </c>
      <c r="T41" s="234">
        <f t="shared" si="4"/>
        <v>931453.06488699641</v>
      </c>
    </row>
    <row r="42" spans="1:20" s="44" customFormat="1" x14ac:dyDescent="0.25">
      <c r="A42" s="229" t="s">
        <v>68</v>
      </c>
      <c r="B42" s="230" t="s">
        <v>69</v>
      </c>
      <c r="C42" s="217">
        <f>+GPpcntSCH*(VLOOKUP($A42,FY16Rev!$A$4:$I$24,9,FALSE))*VLOOKUP($A42,FY15SCH!$A$3:$S$23,MATCH(C$28,FY15SCH!$A$2:$S$2,0),FALSE)</f>
        <v>750.30952469320835</v>
      </c>
      <c r="D42" s="217">
        <f>+GPpcntSCH*(VLOOKUP($A42,FY16Rev!$A$4:$I$24,9,FALSE))*VLOOKUP($A42,FY15SCH!$A$3:$S$23,MATCH(D$28,FY15SCH!$A$2:$S$2,0),FALSE)</f>
        <v>5752.3730226479311</v>
      </c>
      <c r="E42" s="217">
        <f>+GPpcntSCH*(VLOOKUP($A42,FY16Rev!$A$4:$I$24,9,FALSE))*VLOOKUP($A42,FY15SCH!$A$3:$S$23,MATCH(E$28,FY15SCH!$A$2:$S$2,0),FALSE)</f>
        <v>876028.05394180375</v>
      </c>
      <c r="F42" s="217">
        <f>+GPpcntSCH*(VLOOKUP($A42,FY16Rev!$A$4:$I$24,9,FALSE))*VLOOKUP($A42,FY15SCH!$A$3:$S$23,MATCH(F$28,FY15SCH!$A$2:$S$2,0),FALSE)</f>
        <v>0</v>
      </c>
      <c r="G42" s="217">
        <f>+GPpcntSCH*(VLOOKUP($A42,FY16Rev!$A$4:$I$24,9,FALSE))*VLOOKUP($A42,FY15SCH!$A$3:$S$23,MATCH(G$28,FY15SCH!$A$2:$S$2,0),FALSE)</f>
        <v>2334.2962990455371</v>
      </c>
      <c r="H42" s="217">
        <f>+GPpcntSCH*(VLOOKUP($A42,FY16Rev!$A$4:$I$24,9,FALSE))*VLOOKUP($A42,FY15SCH!$A$3:$S$23,MATCH(H$28,FY15SCH!$A$2:$S$2,0),FALSE)</f>
        <v>416.83862482956022</v>
      </c>
      <c r="I42" s="217">
        <f>+GPpcntSCH*(VLOOKUP($A42,FY16Rev!$A$4:$I$24,9,FALSE))*VLOOKUP($A42,FY15SCH!$A$3:$S$23,MATCH(I$28,FY15SCH!$A$2:$S$2,0),FALSE)</f>
        <v>666.94179972729637</v>
      </c>
      <c r="J42" s="217">
        <f>+GPpcntSCH*(VLOOKUP($A42,FY16Rev!$A$4:$I$24,9,FALSE))*VLOOKUP($A42,FY15SCH!$A$3:$S$23,MATCH(J$28,FY15SCH!$A$2:$S$2,0),FALSE)</f>
        <v>0</v>
      </c>
      <c r="K42" s="217">
        <f>+GPpcntSCH*(VLOOKUP($A42,FY16Rev!$A$4:$I$24,9,FALSE))*VLOOKUP($A42,FY15SCH!$A$3:$S$23,MATCH(K$28,FY15SCH!$A$2:$S$2,0),FALSE)</f>
        <v>2584.3994739432737</v>
      </c>
      <c r="L42" s="217">
        <f>+GPpcntSCH*(VLOOKUP($A42,FY16Rev!$A$4:$I$24,9,FALSE))*VLOOKUP($A42,FY15SCH!$A$3:$S$23,MATCH(L$28,FY15SCH!$A$2:$S$2,0),FALSE)</f>
        <v>0</v>
      </c>
      <c r="M42" s="217">
        <f>+GPpcntSCH*(VLOOKUP($A42,FY16Rev!$A$4:$I$24,9,FALSE))*VLOOKUP($A42,FY15SCH!$A$3:$S$23,MATCH(M$28,FY15SCH!$A$2:$S$2,0),FALSE)</f>
        <v>0</v>
      </c>
      <c r="N42" s="217">
        <f>+GPpcntSCH*(VLOOKUP($A42,FY16Rev!$A$4:$I$24,9,FALSE))*VLOOKUP($A42,FY15SCH!$A$3:$S$23,MATCH(N$28,FY15SCH!$A$2:$S$2,0),FALSE)</f>
        <v>416.83862482956022</v>
      </c>
      <c r="O42" s="217">
        <f>+GPpcntSCH*(VLOOKUP($A42,FY16Rev!$A$4:$I$24,9,FALSE))*VLOOKUP($A42,FY15SCH!$A$3:$S$23,MATCH(O$28,FY15SCH!$A$2:$S$2,0),FALSE)</f>
        <v>0</v>
      </c>
      <c r="P42" s="217">
        <f>+GPpcntSCH*(VLOOKUP($A42,FY16Rev!$A$4:$I$24,9,FALSE))*VLOOKUP($A42,FY15SCH!$A$3:$S$23,MATCH(P$28,FY15SCH!$A$2:$S$2,0),FALSE)</f>
        <v>0</v>
      </c>
      <c r="Q42" s="217">
        <f>+GPpcntSCH*(VLOOKUP($A42,FY16Rev!$A$4:$I$24,9,FALSE))*VLOOKUP($A42,FY15SCH!$A$3:$S$23,MATCH(Q$28,FY15SCH!$A$2:$S$2,0),FALSE)</f>
        <v>666.94179972729637</v>
      </c>
      <c r="R42" s="217">
        <f>+GPpcntSCH*(VLOOKUP($A42,FY16Rev!$A$4:$I$24,9,FALSE))*VLOOKUP($A42,FY15SCH!$A$3:$S$23,MATCH(R$28,FY15SCH!$A$2:$S$2,0),FALSE)</f>
        <v>0</v>
      </c>
      <c r="S42" s="217">
        <f>+GPpcntSCH*(VLOOKUP($A42,FY16Rev!$A$4:$I$24,9,FALSE))*VLOOKUP($A42,FY15SCH!$A$3:$S$23,MATCH(S$28,FY15SCH!$A$2:$S$2,0),FALSE)</f>
        <v>0</v>
      </c>
      <c r="T42" s="231">
        <f t="shared" si="4"/>
        <v>889616.99311124731</v>
      </c>
    </row>
    <row r="43" spans="1:20" x14ac:dyDescent="0.25">
      <c r="A43" s="229" t="s">
        <v>55</v>
      </c>
      <c r="B43" s="232" t="s">
        <v>73</v>
      </c>
      <c r="C43" s="233">
        <f>+GPpcntSCH*(VLOOKUP($A43,FY16Rev!$A$4:$I$24,9,FALSE))*VLOOKUP($A43,FY15SCH!$A$3:$S$23,MATCH(C$28,FY15SCH!$A$2:$S$2,0),FALSE)</f>
        <v>3681.4053068366816</v>
      </c>
      <c r="D43" s="233">
        <f>+GPpcntSCH*(VLOOKUP($A43,FY16Rev!$A$4:$I$24,9,FALSE))*VLOOKUP($A43,FY15SCH!$A$3:$S$23,MATCH(D$28,FY15SCH!$A$2:$S$2,0),FALSE)</f>
        <v>11942.119653884845</v>
      </c>
      <c r="E43" s="233">
        <f>+GPpcntSCH*(VLOOKUP($A43,FY16Rev!$A$4:$I$24,9,FALSE))*VLOOKUP($A43,FY15SCH!$A$3:$S$23,MATCH(E$28,FY15SCH!$A$2:$S$2,0),FALSE)</f>
        <v>8081.1336003732031</v>
      </c>
      <c r="F43" s="233">
        <f>+GPpcntSCH*(VLOOKUP($A43,FY16Rev!$A$4:$I$24,9,FALSE))*VLOOKUP($A43,FY15SCH!$A$3:$S$23,MATCH(F$28,FY15SCH!$A$2:$S$2,0),FALSE)</f>
        <v>0</v>
      </c>
      <c r="G43" s="233">
        <f>+GPpcntSCH*(VLOOKUP($A43,FY16Rev!$A$4:$I$24,9,FALSE))*VLOOKUP($A43,FY15SCH!$A$3:$S$23,MATCH(G$28,FY15SCH!$A$2:$S$2,0),FALSE)</f>
        <v>269.37112001244014</v>
      </c>
      <c r="H43" s="233">
        <f>+GPpcntSCH*(VLOOKUP($A43,FY16Rev!$A$4:$I$24,9,FALSE))*VLOOKUP($A43,FY15SCH!$A$3:$S$23,MATCH(H$28,FY15SCH!$A$2:$S$2,0),FALSE)</f>
        <v>2244.7593334370008</v>
      </c>
      <c r="I43" s="233">
        <f>+GPpcntSCH*(VLOOKUP($A43,FY16Rev!$A$4:$I$24,9,FALSE))*VLOOKUP($A43,FY15SCH!$A$3:$S$23,MATCH(I$28,FY15SCH!$A$2:$S$2,0),FALSE)</f>
        <v>8260.7143470481624</v>
      </c>
      <c r="J43" s="233">
        <f>+GPpcntSCH*(VLOOKUP($A43,FY16Rev!$A$4:$I$24,9,FALSE))*VLOOKUP($A43,FY15SCH!$A$3:$S$23,MATCH(J$28,FY15SCH!$A$2:$S$2,0),FALSE)</f>
        <v>2024323.9668934874</v>
      </c>
      <c r="K43" s="233">
        <f>+GPpcntSCH*(VLOOKUP($A43,FY16Rev!$A$4:$I$24,9,FALSE))*VLOOKUP($A43,FY15SCH!$A$3:$S$23,MATCH(K$28,FY15SCH!$A$2:$S$2,0),FALSE)</f>
        <v>1436.6459733996805</v>
      </c>
      <c r="L43" s="233">
        <f>+GPpcntSCH*(VLOOKUP($A43,FY16Rev!$A$4:$I$24,9,FALSE))*VLOOKUP($A43,FY15SCH!$A$3:$S$23,MATCH(L$28,FY15SCH!$A$2:$S$2,0),FALSE)</f>
        <v>269.37112001244014</v>
      </c>
      <c r="M43" s="233">
        <f>+GPpcntSCH*(VLOOKUP($A43,FY16Rev!$A$4:$I$24,9,FALSE))*VLOOKUP($A43,FY15SCH!$A$3:$S$23,MATCH(M$28,FY15SCH!$A$2:$S$2,0),FALSE)</f>
        <v>0</v>
      </c>
      <c r="N43" s="233">
        <f>+GPpcntSCH*(VLOOKUP($A43,FY16Rev!$A$4:$I$24,9,FALSE))*VLOOKUP($A43,FY15SCH!$A$3:$S$23,MATCH(N$28,FY15SCH!$A$2:$S$2,0),FALSE)</f>
        <v>1077.4844800497606</v>
      </c>
      <c r="O43" s="233">
        <f>+GPpcntSCH*(VLOOKUP($A43,FY16Rev!$A$4:$I$24,9,FALSE))*VLOOKUP($A43,FY15SCH!$A$3:$S$23,MATCH(O$28,FY15SCH!$A$2:$S$2,0),FALSE)</f>
        <v>0</v>
      </c>
      <c r="P43" s="233">
        <f>+GPpcntSCH*(VLOOKUP($A43,FY16Rev!$A$4:$I$24,9,FALSE))*VLOOKUP($A43,FY15SCH!$A$3:$S$23,MATCH(P$28,FY15SCH!$A$2:$S$2,0),FALSE)</f>
        <v>0</v>
      </c>
      <c r="Q43" s="233">
        <f>+GPpcntSCH*(VLOOKUP($A43,FY16Rev!$A$4:$I$24,9,FALSE))*VLOOKUP($A43,FY15SCH!$A$3:$S$23,MATCH(Q$28,FY15SCH!$A$2:$S$2,0),FALSE)</f>
        <v>6195.5357602861222</v>
      </c>
      <c r="R43" s="233">
        <f>+GPpcntSCH*(VLOOKUP($A43,FY16Rev!$A$4:$I$24,9,FALSE))*VLOOKUP($A43,FY15SCH!$A$3:$S$23,MATCH(R$28,FY15SCH!$A$2:$S$2,0),FALSE)</f>
        <v>0</v>
      </c>
      <c r="S43" s="233">
        <f>+GPpcntSCH*(VLOOKUP($A43,FY16Rev!$A$4:$I$24,9,FALSE))*VLOOKUP($A43,FY15SCH!$A$3:$S$23,MATCH(S$28,FY15SCH!$A$2:$S$2,0),FALSE)</f>
        <v>0</v>
      </c>
      <c r="T43" s="234">
        <f t="shared" si="4"/>
        <v>2067782.5075888275</v>
      </c>
    </row>
    <row r="44" spans="1:20" s="44" customFormat="1" x14ac:dyDescent="0.25">
      <c r="A44" s="229" t="s">
        <v>74</v>
      </c>
      <c r="B44" s="230" t="s">
        <v>75</v>
      </c>
      <c r="C44" s="217">
        <f>+GPpcntSCH*(VLOOKUP($A44,FY16Rev!$A$4:$I$24,9,FALSE))*VLOOKUP($A44,FY15SCH!$A$3:$S$23,MATCH(C$28,FY15SCH!$A$2:$S$2,0),FALSE)</f>
        <v>0</v>
      </c>
      <c r="D44" s="217">
        <f>+GPpcntSCH*(VLOOKUP($A44,FY16Rev!$A$4:$I$24,9,FALSE))*VLOOKUP($A44,FY15SCH!$A$3:$S$23,MATCH(D$28,FY15SCH!$A$2:$S$2,0),FALSE)</f>
        <v>9162.9454796715272</v>
      </c>
      <c r="E44" s="217">
        <f>+GPpcntSCH*(VLOOKUP($A44,FY16Rev!$A$4:$I$24,9,FALSE))*VLOOKUP($A44,FY15SCH!$A$3:$S$23,MATCH(E$28,FY15SCH!$A$2:$S$2,0),FALSE)</f>
        <v>0</v>
      </c>
      <c r="F44" s="217">
        <f>+GPpcntSCH*(VLOOKUP($A44,FY16Rev!$A$4:$I$24,9,FALSE))*VLOOKUP($A44,FY15SCH!$A$3:$S$23,MATCH(F$28,FY15SCH!$A$2:$S$2,0),FALSE)</f>
        <v>0</v>
      </c>
      <c r="G44" s="217">
        <f>+GPpcntSCH*(VLOOKUP($A44,FY16Rev!$A$4:$I$24,9,FALSE))*VLOOKUP($A44,FY15SCH!$A$3:$S$23,MATCH(G$28,FY15SCH!$A$2:$S$2,0),FALSE)</f>
        <v>0</v>
      </c>
      <c r="H44" s="217">
        <f>+GPpcntSCH*(VLOOKUP($A44,FY16Rev!$A$4:$I$24,9,FALSE))*VLOOKUP($A44,FY15SCH!$A$3:$S$23,MATCH(H$28,FY15SCH!$A$2:$S$2,0),FALSE)</f>
        <v>0</v>
      </c>
      <c r="I44" s="217">
        <f>+GPpcntSCH*(VLOOKUP($A44,FY16Rev!$A$4:$I$24,9,FALSE))*VLOOKUP($A44,FY15SCH!$A$3:$S$23,MATCH(I$28,FY15SCH!$A$2:$S$2,0),FALSE)</f>
        <v>308.86333077544475</v>
      </c>
      <c r="J44" s="217">
        <f>+GPpcntSCH*(VLOOKUP($A44,FY16Rev!$A$4:$I$24,9,FALSE))*VLOOKUP($A44,FY15SCH!$A$3:$S$23,MATCH(J$28,FY15SCH!$A$2:$S$2,0),FALSE)</f>
        <v>236177.49359962341</v>
      </c>
      <c r="K44" s="217">
        <f>+GPpcntSCH*(VLOOKUP($A44,FY16Rev!$A$4:$I$24,9,FALSE))*VLOOKUP($A44,FY15SCH!$A$3:$S$23,MATCH(K$28,FY15SCH!$A$2:$S$2,0),FALSE)</f>
        <v>2882.724420570818</v>
      </c>
      <c r="L44" s="217">
        <f>+GPpcntSCH*(VLOOKUP($A44,FY16Rev!$A$4:$I$24,9,FALSE))*VLOOKUP($A44,FY15SCH!$A$3:$S$23,MATCH(L$28,FY15SCH!$A$2:$S$2,0),FALSE)</f>
        <v>0</v>
      </c>
      <c r="M44" s="217">
        <f>+GPpcntSCH*(VLOOKUP($A44,FY16Rev!$A$4:$I$24,9,FALSE))*VLOOKUP($A44,FY15SCH!$A$3:$S$23,MATCH(M$28,FY15SCH!$A$2:$S$2,0),FALSE)</f>
        <v>0</v>
      </c>
      <c r="N44" s="217">
        <f>+GPpcntSCH*(VLOOKUP($A44,FY16Rev!$A$4:$I$24,9,FALSE))*VLOOKUP($A44,FY15SCH!$A$3:$S$23,MATCH(N$28,FY15SCH!$A$2:$S$2,0),FALSE)</f>
        <v>0</v>
      </c>
      <c r="O44" s="217">
        <f>+GPpcntSCH*(VLOOKUP($A44,FY16Rev!$A$4:$I$24,9,FALSE))*VLOOKUP($A44,FY15SCH!$A$3:$S$23,MATCH(O$28,FY15SCH!$A$2:$S$2,0),FALSE)</f>
        <v>0</v>
      </c>
      <c r="P44" s="217">
        <f>+GPpcntSCH*(VLOOKUP($A44,FY16Rev!$A$4:$I$24,9,FALSE))*VLOOKUP($A44,FY15SCH!$A$3:$S$23,MATCH(P$28,FY15SCH!$A$2:$S$2,0),FALSE)</f>
        <v>0</v>
      </c>
      <c r="Q44" s="217">
        <f>+GPpcntSCH*(VLOOKUP($A44,FY16Rev!$A$4:$I$24,9,FALSE))*VLOOKUP($A44,FY15SCH!$A$3:$S$23,MATCH(Q$28,FY15SCH!$A$2:$S$2,0),FALSE)</f>
        <v>205.90888718362984</v>
      </c>
      <c r="R44" s="217">
        <f>+GPpcntSCH*(VLOOKUP($A44,FY16Rev!$A$4:$I$24,9,FALSE))*VLOOKUP($A44,FY15SCH!$A$3:$S$23,MATCH(R$28,FY15SCH!$A$2:$S$2,0),FALSE)</f>
        <v>0</v>
      </c>
      <c r="S44" s="217">
        <f>+GPpcntSCH*(VLOOKUP($A44,FY16Rev!$A$4:$I$24,9,FALSE))*VLOOKUP($A44,FY15SCH!$A$3:$S$23,MATCH(S$28,FY15SCH!$A$2:$S$2,0),FALSE)</f>
        <v>0</v>
      </c>
      <c r="T44" s="231">
        <f t="shared" si="4"/>
        <v>248737.93571782485</v>
      </c>
    </row>
    <row r="45" spans="1:20" x14ac:dyDescent="0.25">
      <c r="A45" s="229" t="s">
        <v>79</v>
      </c>
      <c r="B45" s="232" t="s">
        <v>240</v>
      </c>
      <c r="C45" s="233">
        <f>+GPpcntSCH*(VLOOKUP($A45,FY16Rev!$A$4:$I$24,9,FALSE))*VLOOKUP($A45,FY15SCH!$A$3:$S$23,MATCH(C$28,FY15SCH!$A$2:$S$2,0),FALSE)</f>
        <v>0</v>
      </c>
      <c r="D45" s="233">
        <f>+GPpcntSCH*(VLOOKUP($A45,FY16Rev!$A$4:$I$24,9,FALSE))*VLOOKUP($A45,FY15SCH!$A$3:$S$23,MATCH(D$28,FY15SCH!$A$2:$S$2,0),FALSE)</f>
        <v>1315.4963903099945</v>
      </c>
      <c r="E45" s="233">
        <f>+GPpcntSCH*(VLOOKUP($A45,FY16Rev!$A$4:$I$24,9,FALSE))*VLOOKUP($A45,FY15SCH!$A$3:$S$23,MATCH(E$28,FY15SCH!$A$2:$S$2,0),FALSE)</f>
        <v>0</v>
      </c>
      <c r="F45" s="233">
        <f>+GPpcntSCH*(VLOOKUP($A45,FY16Rev!$A$4:$I$24,9,FALSE))*VLOOKUP($A45,FY15SCH!$A$3:$S$23,MATCH(F$28,FY15SCH!$A$2:$S$2,0),FALSE)</f>
        <v>0</v>
      </c>
      <c r="G45" s="233">
        <f>+GPpcntSCH*(VLOOKUP($A45,FY16Rev!$A$4:$I$24,9,FALSE))*VLOOKUP($A45,FY15SCH!$A$3:$S$23,MATCH(G$28,FY15SCH!$A$2:$S$2,0),FALSE)</f>
        <v>0</v>
      </c>
      <c r="H45" s="233">
        <f>+GPpcntSCH*(VLOOKUP($A45,FY16Rev!$A$4:$I$24,9,FALSE))*VLOOKUP($A45,FY15SCH!$A$3:$S$23,MATCH(H$28,FY15SCH!$A$2:$S$2,0),FALSE)</f>
        <v>93.964027879285325</v>
      </c>
      <c r="I45" s="233">
        <f>+GPpcntSCH*(VLOOKUP($A45,FY16Rev!$A$4:$I$24,9,FALSE))*VLOOKUP($A45,FY15SCH!$A$3:$S$23,MATCH(I$28,FY15SCH!$A$2:$S$2,0),FALSE)</f>
        <v>0</v>
      </c>
      <c r="J45" s="233">
        <f>+GPpcntSCH*(VLOOKUP($A45,FY16Rev!$A$4:$I$24,9,FALSE))*VLOOKUP($A45,FY15SCH!$A$3:$S$23,MATCH(J$28,FY15SCH!$A$2:$S$2,0),FALSE)</f>
        <v>0</v>
      </c>
      <c r="K45" s="233">
        <f>+GPpcntSCH*(VLOOKUP($A45,FY16Rev!$A$4:$I$24,9,FALSE))*VLOOKUP($A45,FY15SCH!$A$3:$S$23,MATCH(K$28,FY15SCH!$A$2:$S$2,0),FALSE)</f>
        <v>1879.2805575857064</v>
      </c>
      <c r="L45" s="233">
        <f>+GPpcntSCH*(VLOOKUP($A45,FY16Rev!$A$4:$I$24,9,FALSE))*VLOOKUP($A45,FY15SCH!$A$3:$S$23,MATCH(L$28,FY15SCH!$A$2:$S$2,0),FALSE)</f>
        <v>1127.568334551424</v>
      </c>
      <c r="M45" s="233">
        <f>+GPpcntSCH*(VLOOKUP($A45,FY16Rev!$A$4:$I$24,9,FALSE))*VLOOKUP($A45,FY15SCH!$A$3:$S$23,MATCH(M$28,FY15SCH!$A$2:$S$2,0),FALSE)</f>
        <v>187.92805575857065</v>
      </c>
      <c r="N45" s="233">
        <f>+GPpcntSCH*(VLOOKUP($A45,FY16Rev!$A$4:$I$24,9,FALSE))*VLOOKUP($A45,FY15SCH!$A$3:$S$23,MATCH(N$28,FY15SCH!$A$2:$S$2,0),FALSE)</f>
        <v>2818.9208363785597</v>
      </c>
      <c r="O45" s="233">
        <f>+GPpcntSCH*(VLOOKUP($A45,FY16Rev!$A$4:$I$24,9,FALSE))*VLOOKUP($A45,FY15SCH!$A$3:$S$23,MATCH(O$28,FY15SCH!$A$2:$S$2,0),FALSE)</f>
        <v>197888.24271377487</v>
      </c>
      <c r="P45" s="233">
        <f>+GPpcntSCH*(VLOOKUP($A45,FY16Rev!$A$4:$I$24,9,FALSE))*VLOOKUP($A45,FY15SCH!$A$3:$S$23,MATCH(P$28,FY15SCH!$A$2:$S$2,0),FALSE)</f>
        <v>5543.8776448778335</v>
      </c>
      <c r="Q45" s="233">
        <f>+GPpcntSCH*(VLOOKUP($A45,FY16Rev!$A$4:$I$24,9,FALSE))*VLOOKUP($A45,FY15SCH!$A$3:$S$23,MATCH(Q$28,FY15SCH!$A$2:$S$2,0),FALSE)</f>
        <v>11651.53945703138</v>
      </c>
      <c r="R45" s="233">
        <f>+GPpcntSCH*(VLOOKUP($A45,FY16Rev!$A$4:$I$24,9,FALSE))*VLOOKUP($A45,FY15SCH!$A$3:$S$23,MATCH(R$28,FY15SCH!$A$2:$S$2,0),FALSE)</f>
        <v>0</v>
      </c>
      <c r="S45" s="233">
        <f>+GPpcntSCH*(VLOOKUP($A45,FY16Rev!$A$4:$I$24,9,FALSE))*VLOOKUP($A45,FY15SCH!$A$3:$S$23,MATCH(S$28,FY15SCH!$A$2:$S$2,0),FALSE)</f>
        <v>0</v>
      </c>
      <c r="T45" s="234">
        <f t="shared" si="4"/>
        <v>222506.81801814761</v>
      </c>
    </row>
    <row r="46" spans="1:20" s="44" customFormat="1" x14ac:dyDescent="0.25">
      <c r="A46" s="229" t="s">
        <v>84</v>
      </c>
      <c r="B46" s="230" t="s">
        <v>85</v>
      </c>
      <c r="C46" s="217">
        <f>+GPpcntSCH*(VLOOKUP($A46,FY16Rev!$A$4:$I$24,9,FALSE))*VLOOKUP($A46,FY15SCH!$A$3:$S$23,MATCH(C$28,FY15SCH!$A$2:$S$2,0),FALSE)</f>
        <v>0</v>
      </c>
      <c r="D46" s="217">
        <f>+GPpcntSCH*(VLOOKUP($A46,FY16Rev!$A$4:$I$24,9,FALSE))*VLOOKUP($A46,FY15SCH!$A$3:$S$23,MATCH(D$28,FY15SCH!$A$2:$S$2,0),FALSE)</f>
        <v>2566.7279363255739</v>
      </c>
      <c r="E46" s="217">
        <f>+GPpcntSCH*(VLOOKUP($A46,FY16Rev!$A$4:$I$24,9,FALSE))*VLOOKUP($A46,FY15SCH!$A$3:$S$23,MATCH(E$28,FY15SCH!$A$2:$S$2,0),FALSE)</f>
        <v>0</v>
      </c>
      <c r="F46" s="217">
        <f>+GPpcntSCH*(VLOOKUP($A46,FY16Rev!$A$4:$I$24,9,FALSE))*VLOOKUP($A46,FY15SCH!$A$3:$S$23,MATCH(F$28,FY15SCH!$A$2:$S$2,0),FALSE)</f>
        <v>0</v>
      </c>
      <c r="G46" s="217">
        <f>+GPpcntSCH*(VLOOKUP($A46,FY16Rev!$A$4:$I$24,9,FALSE))*VLOOKUP($A46,FY15SCH!$A$3:$S$23,MATCH(G$28,FY15SCH!$A$2:$S$2,0),FALSE)</f>
        <v>0</v>
      </c>
      <c r="H46" s="217">
        <f>+GPpcntSCH*(VLOOKUP($A46,FY16Rev!$A$4:$I$24,9,FALSE))*VLOOKUP($A46,FY15SCH!$A$3:$S$23,MATCH(H$28,FY15SCH!$A$2:$S$2,0),FALSE)</f>
        <v>427.78798938759564</v>
      </c>
      <c r="I46" s="217">
        <f>+GPpcntSCH*(VLOOKUP($A46,FY16Rev!$A$4:$I$24,9,FALSE))*VLOOKUP($A46,FY15SCH!$A$3:$S$23,MATCH(I$28,FY15SCH!$A$2:$S$2,0),FALSE)</f>
        <v>0</v>
      </c>
      <c r="J46" s="217">
        <f>+GPpcntSCH*(VLOOKUP($A46,FY16Rev!$A$4:$I$24,9,FALSE))*VLOOKUP($A46,FY15SCH!$A$3:$S$23,MATCH(J$28,FY15SCH!$A$2:$S$2,0),FALSE)</f>
        <v>71.297998231265936</v>
      </c>
      <c r="K46" s="217">
        <f>+GPpcntSCH*(VLOOKUP($A46,FY16Rev!$A$4:$I$24,9,FALSE))*VLOOKUP($A46,FY15SCH!$A$3:$S$23,MATCH(K$28,FY15SCH!$A$2:$S$2,0),FALSE)</f>
        <v>0</v>
      </c>
      <c r="L46" s="217">
        <f>+GPpcntSCH*(VLOOKUP($A46,FY16Rev!$A$4:$I$24,9,FALSE))*VLOOKUP($A46,FY15SCH!$A$3:$S$23,MATCH(L$28,FY15SCH!$A$2:$S$2,0),FALSE)</f>
        <v>0</v>
      </c>
      <c r="M46" s="217">
        <f>+GPpcntSCH*(VLOOKUP($A46,FY16Rev!$A$4:$I$24,9,FALSE))*VLOOKUP($A46,FY15SCH!$A$3:$S$23,MATCH(M$28,FY15SCH!$A$2:$S$2,0),FALSE)</f>
        <v>71.297998231265936</v>
      </c>
      <c r="N46" s="217">
        <f>+GPpcntSCH*(VLOOKUP($A46,FY16Rev!$A$4:$I$24,9,FALSE))*VLOOKUP($A46,FY15SCH!$A$3:$S$23,MATCH(N$28,FY15SCH!$A$2:$S$2,0),FALSE)</f>
        <v>152221.22622375278</v>
      </c>
      <c r="O46" s="217">
        <f>+GPpcntSCH*(VLOOKUP($A46,FY16Rev!$A$4:$I$24,9,FALSE))*VLOOKUP($A46,FY15SCH!$A$3:$S$23,MATCH(O$28,FY15SCH!$A$2:$S$2,0),FALSE)</f>
        <v>6202.9258461201362</v>
      </c>
      <c r="P46" s="217">
        <f>+GPpcntSCH*(VLOOKUP($A46,FY16Rev!$A$4:$I$24,9,FALSE))*VLOOKUP($A46,FY15SCH!$A$3:$S$23,MATCH(P$28,FY15SCH!$A$2:$S$2,0),FALSE)</f>
        <v>1178056.8247752071</v>
      </c>
      <c r="Q46" s="217">
        <f>+GPpcntSCH*(VLOOKUP($A46,FY16Rev!$A$4:$I$24,9,FALSE))*VLOOKUP($A46,FY15SCH!$A$3:$S$23,MATCH(Q$28,FY15SCH!$A$2:$S$2,0),FALSE)</f>
        <v>11051.189725846221</v>
      </c>
      <c r="R46" s="217">
        <f>+GPpcntSCH*(VLOOKUP($A46,FY16Rev!$A$4:$I$24,9,FALSE))*VLOOKUP($A46,FY15SCH!$A$3:$S$23,MATCH(R$28,FY15SCH!$A$2:$S$2,0),FALSE)</f>
        <v>0</v>
      </c>
      <c r="S46" s="217">
        <f>+GPpcntSCH*(VLOOKUP($A46,FY16Rev!$A$4:$I$24,9,FALSE))*VLOOKUP($A46,FY15SCH!$A$3:$S$23,MATCH(S$28,FY15SCH!$A$2:$S$2,0),FALSE)</f>
        <v>0</v>
      </c>
      <c r="T46" s="231">
        <f t="shared" si="4"/>
        <v>1350669.2784931019</v>
      </c>
    </row>
    <row r="47" spans="1:20" x14ac:dyDescent="0.25">
      <c r="A47" s="229" t="s">
        <v>87</v>
      </c>
      <c r="B47" s="232" t="s">
        <v>88</v>
      </c>
      <c r="C47" s="233">
        <f>+GPpcntSCH*(VLOOKUP($A47,FY16Rev!$A$4:$I$24,9,FALSE))*VLOOKUP($A47,FY15SCH!$A$3:$S$23,MATCH(C$28,FY15SCH!$A$2:$S$2,0),FALSE)</f>
        <v>0</v>
      </c>
      <c r="D47" s="233">
        <f>+GPpcntSCH*(VLOOKUP($A47,FY16Rev!$A$4:$I$24,9,FALSE))*VLOOKUP($A47,FY15SCH!$A$3:$S$23,MATCH(D$28,FY15SCH!$A$2:$S$2,0),FALSE)</f>
        <v>1180.827456056883</v>
      </c>
      <c r="E47" s="233">
        <f>+GPpcntSCH*(VLOOKUP($A47,FY16Rev!$A$4:$I$24,9,FALSE))*VLOOKUP($A47,FY15SCH!$A$3:$S$23,MATCH(E$28,FY15SCH!$A$2:$S$2,0),FALSE)</f>
        <v>0</v>
      </c>
      <c r="F47" s="233">
        <f>+GPpcntSCH*(VLOOKUP($A47,FY16Rev!$A$4:$I$24,9,FALSE))*VLOOKUP($A47,FY15SCH!$A$3:$S$23,MATCH(F$28,FY15SCH!$A$2:$S$2,0),FALSE)</f>
        <v>0</v>
      </c>
      <c r="G47" s="233">
        <f>+GPpcntSCH*(VLOOKUP($A47,FY16Rev!$A$4:$I$24,9,FALSE))*VLOOKUP($A47,FY15SCH!$A$3:$S$23,MATCH(G$28,FY15SCH!$A$2:$S$2,0),FALSE)</f>
        <v>0</v>
      </c>
      <c r="H47" s="233">
        <f>+GPpcntSCH*(VLOOKUP($A47,FY16Rev!$A$4:$I$24,9,FALSE))*VLOOKUP($A47,FY15SCH!$A$3:$S$23,MATCH(H$28,FY15SCH!$A$2:$S$2,0),FALSE)</f>
        <v>0</v>
      </c>
      <c r="I47" s="233">
        <f>+GPpcntSCH*(VLOOKUP($A47,FY16Rev!$A$4:$I$24,9,FALSE))*VLOOKUP($A47,FY15SCH!$A$3:$S$23,MATCH(I$28,FY15SCH!$A$2:$S$2,0),FALSE)</f>
        <v>0</v>
      </c>
      <c r="J47" s="233">
        <f>+GPpcntSCH*(VLOOKUP($A47,FY16Rev!$A$4:$I$24,9,FALSE))*VLOOKUP($A47,FY15SCH!$A$3:$S$23,MATCH(J$28,FY15SCH!$A$2:$S$2,0),FALSE)</f>
        <v>0</v>
      </c>
      <c r="K47" s="233">
        <f>+GPpcntSCH*(VLOOKUP($A47,FY16Rev!$A$4:$I$24,9,FALSE))*VLOOKUP($A47,FY15SCH!$A$3:$S$23,MATCH(K$28,FY15SCH!$A$2:$S$2,0),FALSE)</f>
        <v>0</v>
      </c>
      <c r="L47" s="233">
        <f>+GPpcntSCH*(VLOOKUP($A47,FY16Rev!$A$4:$I$24,9,FALSE))*VLOOKUP($A47,FY15SCH!$A$3:$S$23,MATCH(L$28,FY15SCH!$A$2:$S$2,0),FALSE)</f>
        <v>0</v>
      </c>
      <c r="M47" s="233">
        <f>+GPpcntSCH*(VLOOKUP($A47,FY16Rev!$A$4:$I$24,9,FALSE))*VLOOKUP($A47,FY15SCH!$A$3:$S$23,MATCH(M$28,FY15SCH!$A$2:$S$2,0),FALSE)</f>
        <v>196.80457600948051</v>
      </c>
      <c r="N47" s="233">
        <f>+GPpcntSCH*(VLOOKUP($A47,FY16Rev!$A$4:$I$24,9,FALSE))*VLOOKUP($A47,FY15SCH!$A$3:$S$23,MATCH(N$28,FY15SCH!$A$2:$S$2,0),FALSE)</f>
        <v>2653024.0868958021</v>
      </c>
      <c r="O47" s="233">
        <f>+GPpcntSCH*(VLOOKUP($A47,FY16Rev!$A$4:$I$24,9,FALSE))*VLOOKUP($A47,FY15SCH!$A$3:$S$23,MATCH(O$28,FY15SCH!$A$2:$S$2,0),FALSE)</f>
        <v>0</v>
      </c>
      <c r="P47" s="233">
        <f>+GPpcntSCH*(VLOOKUP($A47,FY16Rev!$A$4:$I$24,9,FALSE))*VLOOKUP($A47,FY15SCH!$A$3:$S$23,MATCH(P$28,FY15SCH!$A$2:$S$2,0),FALSE)</f>
        <v>0</v>
      </c>
      <c r="Q47" s="233">
        <f>+GPpcntSCH*(VLOOKUP($A47,FY16Rev!$A$4:$I$24,9,FALSE))*VLOOKUP($A47,FY15SCH!$A$3:$S$23,MATCH(Q$28,FY15SCH!$A$2:$S$2,0),FALSE)</f>
        <v>4592.1067735545457</v>
      </c>
      <c r="R47" s="233">
        <f>+GPpcntSCH*(VLOOKUP($A47,FY16Rev!$A$4:$I$24,9,FALSE))*VLOOKUP($A47,FY15SCH!$A$3:$S$23,MATCH(R$28,FY15SCH!$A$2:$S$2,0),FALSE)</f>
        <v>0</v>
      </c>
      <c r="S47" s="233">
        <f>+GPpcntSCH*(VLOOKUP($A47,FY16Rev!$A$4:$I$24,9,FALSE))*VLOOKUP($A47,FY15SCH!$A$3:$S$23,MATCH(S$28,FY15SCH!$A$2:$S$2,0),FALSE)</f>
        <v>196.80457600948051</v>
      </c>
      <c r="T47" s="234">
        <f t="shared" si="4"/>
        <v>2659190.6302774325</v>
      </c>
    </row>
    <row r="48" spans="1:20" s="44" customFormat="1" x14ac:dyDescent="0.25">
      <c r="A48" s="229" t="s">
        <v>90</v>
      </c>
      <c r="B48" s="230" t="s">
        <v>91</v>
      </c>
      <c r="C48" s="217">
        <f>+GPpcntSCH*(VLOOKUP($A48,FY16Rev!$A$4:$I$24,9,FALSE))*VLOOKUP($A48,FY15SCH!$A$3:$S$23,MATCH(C$28,FY15SCH!$A$2:$S$2,0),FALSE)</f>
        <v>0</v>
      </c>
      <c r="D48" s="217">
        <f>+GPpcntSCH*(VLOOKUP($A48,FY16Rev!$A$4:$I$24,9,FALSE))*VLOOKUP($A48,FY15SCH!$A$3:$S$23,MATCH(D$28,FY15SCH!$A$2:$S$2,0),FALSE)</f>
        <v>0</v>
      </c>
      <c r="E48" s="217">
        <f>+GPpcntSCH*(VLOOKUP($A48,FY16Rev!$A$4:$I$24,9,FALSE))*VLOOKUP($A48,FY15SCH!$A$3:$S$23,MATCH(E$28,FY15SCH!$A$2:$S$2,0),FALSE)</f>
        <v>0</v>
      </c>
      <c r="F48" s="217">
        <f>+GPpcntSCH*(VLOOKUP($A48,FY16Rev!$A$4:$I$24,9,FALSE))*VLOOKUP($A48,FY15SCH!$A$3:$S$23,MATCH(F$28,FY15SCH!$A$2:$S$2,0),FALSE)</f>
        <v>0</v>
      </c>
      <c r="G48" s="217">
        <f>+GPpcntSCH*(VLOOKUP($A48,FY16Rev!$A$4:$I$24,9,FALSE))*VLOOKUP($A48,FY15SCH!$A$3:$S$23,MATCH(G$28,FY15SCH!$A$2:$S$2,0),FALSE)</f>
        <v>0</v>
      </c>
      <c r="H48" s="217">
        <f>+GPpcntSCH*(VLOOKUP($A48,FY16Rev!$A$4:$I$24,9,FALSE))*VLOOKUP($A48,FY15SCH!$A$3:$S$23,MATCH(H$28,FY15SCH!$A$2:$S$2,0),FALSE)</f>
        <v>0</v>
      </c>
      <c r="I48" s="217">
        <f>+GPpcntSCH*(VLOOKUP($A48,FY16Rev!$A$4:$I$24,9,FALSE))*VLOOKUP($A48,FY15SCH!$A$3:$S$23,MATCH(I$28,FY15SCH!$A$2:$S$2,0),FALSE)</f>
        <v>0</v>
      </c>
      <c r="J48" s="217">
        <f>+GPpcntSCH*(VLOOKUP($A48,FY16Rev!$A$4:$I$24,9,FALSE))*VLOOKUP($A48,FY15SCH!$A$3:$S$23,MATCH(J$28,FY15SCH!$A$2:$S$2,0),FALSE)</f>
        <v>0</v>
      </c>
      <c r="K48" s="217">
        <f>+GPpcntSCH*(VLOOKUP($A48,FY16Rev!$A$4:$I$24,9,FALSE))*VLOOKUP($A48,FY15SCH!$A$3:$S$23,MATCH(K$28,FY15SCH!$A$2:$S$2,0),FALSE)</f>
        <v>0</v>
      </c>
      <c r="L48" s="217">
        <f>+GPpcntSCH*(VLOOKUP($A48,FY16Rev!$A$4:$I$24,9,FALSE))*VLOOKUP($A48,FY15SCH!$A$3:$S$23,MATCH(L$28,FY15SCH!$A$2:$S$2,0),FALSE)</f>
        <v>0</v>
      </c>
      <c r="M48" s="217">
        <f>+GPpcntSCH*(VLOOKUP($A48,FY16Rev!$A$4:$I$24,9,FALSE))*VLOOKUP($A48,FY15SCH!$A$3:$S$23,MATCH(M$28,FY15SCH!$A$2:$S$2,0),FALSE)</f>
        <v>971443.38161989057</v>
      </c>
      <c r="N48" s="217">
        <f>+GPpcntSCH*(VLOOKUP($A48,FY16Rev!$A$4:$I$24,9,FALSE))*VLOOKUP($A48,FY15SCH!$A$3:$S$23,MATCH(N$28,FY15SCH!$A$2:$S$2,0),FALSE)</f>
        <v>147765.96585399602</v>
      </c>
      <c r="O48" s="217">
        <f>+GPpcntSCH*(VLOOKUP($A48,FY16Rev!$A$4:$I$24,9,FALSE))*VLOOKUP($A48,FY15SCH!$A$3:$S$23,MATCH(O$28,FY15SCH!$A$2:$S$2,0),FALSE)</f>
        <v>0</v>
      </c>
      <c r="P48" s="217">
        <f>+GPpcntSCH*(VLOOKUP($A48,FY16Rev!$A$4:$I$24,9,FALSE))*VLOOKUP($A48,FY15SCH!$A$3:$S$23,MATCH(P$28,FY15SCH!$A$2:$S$2,0),FALSE)</f>
        <v>0</v>
      </c>
      <c r="Q48" s="217">
        <f>+GPpcntSCH*(VLOOKUP($A48,FY16Rev!$A$4:$I$24,9,FALSE))*VLOOKUP($A48,FY15SCH!$A$3:$S$23,MATCH(Q$28,FY15SCH!$A$2:$S$2,0),FALSE)</f>
        <v>0</v>
      </c>
      <c r="R48" s="217">
        <f>+GPpcntSCH*(VLOOKUP($A48,FY16Rev!$A$4:$I$24,9,FALSE))*VLOOKUP($A48,FY15SCH!$A$3:$S$23,MATCH(R$28,FY15SCH!$A$2:$S$2,0),FALSE)</f>
        <v>0</v>
      </c>
      <c r="S48" s="217">
        <f>+GPpcntSCH*(VLOOKUP($A48,FY16Rev!$A$4:$I$24,9,FALSE))*VLOOKUP($A48,FY15SCH!$A$3:$S$23,MATCH(S$28,FY15SCH!$A$2:$S$2,0),FALSE)</f>
        <v>0</v>
      </c>
      <c r="T48" s="231">
        <f t="shared" si="4"/>
        <v>1119209.3474738866</v>
      </c>
    </row>
    <row r="49" spans="1:20" x14ac:dyDescent="0.25">
      <c r="A49" s="229" t="s">
        <v>98</v>
      </c>
      <c r="B49" s="235" t="s">
        <v>222</v>
      </c>
      <c r="C49" s="233">
        <f>+GPpcntSCH*(VLOOKUP($A49,FY16Rev!$A$4:$I$24,9,FALSE))*VLOOKUP($A49,FY15SCH!$A$3:$S$23,MATCH(C$28,FY15SCH!$A$2:$S$2,0),FALSE)</f>
        <v>0</v>
      </c>
      <c r="D49" s="233">
        <f>+GPpcntSCH*(VLOOKUP($A49,FY16Rev!$A$4:$I$24,9,FALSE))*VLOOKUP($A49,FY15SCH!$A$3:$S$23,MATCH(D$28,FY15SCH!$A$2:$S$2,0),FALSE)</f>
        <v>1639.6236836619241</v>
      </c>
      <c r="E49" s="233">
        <f>+GPpcntSCH*(VLOOKUP($A49,FY16Rev!$A$4:$I$24,9,FALSE))*VLOOKUP($A49,FY15SCH!$A$3:$S$23,MATCH(E$28,FY15SCH!$A$2:$S$2,0),FALSE)</f>
        <v>0</v>
      </c>
      <c r="F49" s="233">
        <f>+GPpcntSCH*(VLOOKUP($A49,FY16Rev!$A$4:$I$24,9,FALSE))*VLOOKUP($A49,FY15SCH!$A$3:$S$23,MATCH(F$28,FY15SCH!$A$2:$S$2,0),FALSE)</f>
        <v>0</v>
      </c>
      <c r="G49" s="233">
        <f>+GPpcntSCH*(VLOOKUP($A49,FY16Rev!$A$4:$I$24,9,FALSE))*VLOOKUP($A49,FY15SCH!$A$3:$S$23,MATCH(G$28,FY15SCH!$A$2:$S$2,0),FALSE)</f>
        <v>0</v>
      </c>
      <c r="H49" s="233">
        <f>+GPpcntSCH*(VLOOKUP($A49,FY16Rev!$A$4:$I$24,9,FALSE))*VLOOKUP($A49,FY15SCH!$A$3:$S$23,MATCH(H$28,FY15SCH!$A$2:$S$2,0),FALSE)</f>
        <v>0</v>
      </c>
      <c r="I49" s="233">
        <f>+GPpcntSCH*(VLOOKUP($A49,FY16Rev!$A$4:$I$24,9,FALSE))*VLOOKUP($A49,FY15SCH!$A$3:$S$23,MATCH(I$28,FY15SCH!$A$2:$S$2,0),FALSE)</f>
        <v>0</v>
      </c>
      <c r="J49" s="233">
        <f>+GPpcntSCH*(VLOOKUP($A49,FY16Rev!$A$4:$I$24,9,FALSE))*VLOOKUP($A49,FY15SCH!$A$3:$S$23,MATCH(J$28,FY15SCH!$A$2:$S$2,0),FALSE)</f>
        <v>0</v>
      </c>
      <c r="K49" s="233">
        <f>+GPpcntSCH*(VLOOKUP($A49,FY16Rev!$A$4:$I$24,9,FALSE))*VLOOKUP($A49,FY15SCH!$A$3:$S$23,MATCH(K$28,FY15SCH!$A$2:$S$2,0),FALSE)</f>
        <v>0</v>
      </c>
      <c r="L49" s="233">
        <f>+GPpcntSCH*(VLOOKUP($A49,FY16Rev!$A$4:$I$24,9,FALSE))*VLOOKUP($A49,FY15SCH!$A$3:$S$23,MATCH(L$28,FY15SCH!$A$2:$S$2,0),FALSE)</f>
        <v>0</v>
      </c>
      <c r="M49" s="233">
        <f>+GPpcntSCH*(VLOOKUP($A49,FY16Rev!$A$4:$I$24,9,FALSE))*VLOOKUP($A49,FY15SCH!$A$3:$S$23,MATCH(M$28,FY15SCH!$A$2:$S$2,0),FALSE)</f>
        <v>180161.85036077222</v>
      </c>
      <c r="N49" s="233">
        <f>+GPpcntSCH*(VLOOKUP($A49,FY16Rev!$A$4:$I$24,9,FALSE))*VLOOKUP($A49,FY15SCH!$A$3:$S$23,MATCH(N$28,FY15SCH!$A$2:$S$2,0),FALSE)</f>
        <v>3410.4172620168029</v>
      </c>
      <c r="O49" s="233">
        <f>+GPpcntSCH*(VLOOKUP($A49,FY16Rev!$A$4:$I$24,9,FALSE))*VLOOKUP($A49,FY15SCH!$A$3:$S$23,MATCH(O$28,FY15SCH!$A$2:$S$2,0),FALSE)</f>
        <v>0</v>
      </c>
      <c r="P49" s="233">
        <f>+GPpcntSCH*(VLOOKUP($A49,FY16Rev!$A$4:$I$24,9,FALSE))*VLOOKUP($A49,FY15SCH!$A$3:$S$23,MATCH(P$28,FY15SCH!$A$2:$S$2,0),FALSE)</f>
        <v>0</v>
      </c>
      <c r="Q49" s="233">
        <f>+GPpcntSCH*(VLOOKUP($A49,FY16Rev!$A$4:$I$24,9,FALSE))*VLOOKUP($A49,FY15SCH!$A$3:$S$23,MATCH(Q$28,FY15SCH!$A$2:$S$2,0),FALSE)</f>
        <v>1180.5290522365854</v>
      </c>
      <c r="R49" s="233">
        <f>+GPpcntSCH*(VLOOKUP($A49,FY16Rev!$A$4:$I$24,9,FALSE))*VLOOKUP($A49,FY15SCH!$A$3:$S$23,MATCH(R$28,FY15SCH!$A$2:$S$2,0),FALSE)</f>
        <v>0</v>
      </c>
      <c r="S49" s="233">
        <f>+GPpcntSCH*(VLOOKUP($A49,FY16Rev!$A$4:$I$24,9,FALSE))*VLOOKUP($A49,FY15SCH!$A$3:$S$23,MATCH(S$28,FY15SCH!$A$2:$S$2,0),FALSE)</f>
        <v>65.584947346476966</v>
      </c>
      <c r="T49" s="236">
        <f t="shared" si="4"/>
        <v>186458.005306034</v>
      </c>
    </row>
    <row r="50" spans="1:20" x14ac:dyDescent="0.25">
      <c r="A50" s="237"/>
      <c r="B50" s="238" t="s">
        <v>187</v>
      </c>
      <c r="C50" s="239">
        <f t="shared" ref="C50:S50" si="5">SUM(C29:C49)</f>
        <v>4244069.4591302052</v>
      </c>
      <c r="D50" s="239">
        <f t="shared" si="5"/>
        <v>113844783.3959417</v>
      </c>
      <c r="E50" s="239">
        <f t="shared" si="5"/>
        <v>12038115.581586465</v>
      </c>
      <c r="F50" s="239">
        <f t="shared" si="5"/>
        <v>3228465.4465291114</v>
      </c>
      <c r="G50" s="239">
        <f t="shared" si="5"/>
        <v>16636676.299278576</v>
      </c>
      <c r="H50" s="239">
        <f t="shared" si="5"/>
        <v>10710174.706733746</v>
      </c>
      <c r="I50" s="239">
        <f t="shared" si="5"/>
        <v>2035035.7031793157</v>
      </c>
      <c r="J50" s="239">
        <f t="shared" si="5"/>
        <v>2300307.4734276435</v>
      </c>
      <c r="K50" s="239">
        <f t="shared" si="5"/>
        <v>851273.72878390015</v>
      </c>
      <c r="L50" s="239">
        <f t="shared" si="5"/>
        <v>1116661.0444155557</v>
      </c>
      <c r="M50" s="239">
        <f t="shared" si="5"/>
        <v>1165652.8461319283</v>
      </c>
      <c r="N50" s="239">
        <f t="shared" si="5"/>
        <v>8080435.0113026593</v>
      </c>
      <c r="O50" s="239">
        <f t="shared" si="5"/>
        <v>1621972.6310959153</v>
      </c>
      <c r="P50" s="239">
        <f t="shared" si="5"/>
        <v>1297075.7599948689</v>
      </c>
      <c r="Q50" s="239">
        <f t="shared" si="5"/>
        <v>2874512.5865372522</v>
      </c>
      <c r="R50" s="239">
        <f t="shared" si="5"/>
        <v>2190315.4335172973</v>
      </c>
      <c r="S50" s="239">
        <f t="shared" si="5"/>
        <v>497928.53041481803</v>
      </c>
      <c r="T50" s="239">
        <f>SUM(C50:S50)</f>
        <v>184733455.63800097</v>
      </c>
    </row>
    <row r="51" spans="1:20" x14ac:dyDescent="0.25">
      <c r="B51" s="346" t="s">
        <v>298</v>
      </c>
      <c r="C51" s="346"/>
      <c r="D51" s="346"/>
      <c r="E51" s="346"/>
      <c r="F51" s="346"/>
      <c r="G51" s="346"/>
      <c r="H51" s="346"/>
      <c r="I51" s="346"/>
      <c r="J51" s="346"/>
      <c r="K51" s="346"/>
      <c r="L51" s="346"/>
      <c r="M51" s="346"/>
      <c r="N51" s="346"/>
      <c r="O51" s="346"/>
      <c r="P51" s="346"/>
      <c r="Q51" s="346"/>
      <c r="R51" s="346"/>
      <c r="S51" s="346"/>
      <c r="T51" s="346"/>
    </row>
    <row r="52" spans="1:20" ht="45" x14ac:dyDescent="0.25">
      <c r="B52" s="240"/>
      <c r="C52" s="241" t="s">
        <v>277</v>
      </c>
      <c r="D52" s="241" t="s">
        <v>278</v>
      </c>
      <c r="E52" s="241" t="s">
        <v>279</v>
      </c>
      <c r="F52" s="242" t="s">
        <v>280</v>
      </c>
      <c r="G52" s="241" t="s">
        <v>281</v>
      </c>
      <c r="H52" s="241" t="s">
        <v>282</v>
      </c>
      <c r="I52" s="241" t="s">
        <v>283</v>
      </c>
      <c r="J52" s="241" t="s">
        <v>284</v>
      </c>
      <c r="K52" s="241" t="s">
        <v>285</v>
      </c>
      <c r="L52" s="241" t="s">
        <v>286</v>
      </c>
      <c r="M52" s="241" t="s">
        <v>287</v>
      </c>
      <c r="N52" s="241" t="s">
        <v>288</v>
      </c>
      <c r="O52" s="241" t="s">
        <v>289</v>
      </c>
      <c r="P52" s="241" t="s">
        <v>290</v>
      </c>
      <c r="Q52" s="241" t="s">
        <v>291</v>
      </c>
      <c r="R52" s="241" t="s">
        <v>292</v>
      </c>
      <c r="S52" s="243" t="s">
        <v>293</v>
      </c>
      <c r="T52" s="244" t="s">
        <v>294</v>
      </c>
    </row>
    <row r="53" spans="1:20" x14ac:dyDescent="0.25">
      <c r="A53" s="225" t="s">
        <v>11</v>
      </c>
      <c r="B53" s="245" t="s">
        <v>12</v>
      </c>
      <c r="C53" s="246">
        <f>+UGpcntDeg*(VLOOKUP($A53,FY16Rev!$A$4:$I$24,9,FALSE))*VLOOKUP($A53,FY15MajorsDegs!$A$3:$S$23,MATCH(C$28,FY15MajorsDegs!$A$2:$S$2,0),FALSE)</f>
        <v>1684883.6342292319</v>
      </c>
      <c r="D53" s="246">
        <f>+UGpcntDeg*(VLOOKUP($A53,FY16Rev!$A$4:$I$24,9,FALSE))*VLOOKUP($A53,FY15MajorsDegs!$A$3:$S$23,MATCH(D$28,FY15MajorsDegs!$A$2:$S$2,0),FALSE)</f>
        <v>76247271.328104943</v>
      </c>
      <c r="E53" s="246">
        <f>+UGpcntDeg*(VLOOKUP($A53,FY16Rev!$A$4:$I$24,9,FALSE))*VLOOKUP($A53,FY15MajorsDegs!$A$3:$S$23,MATCH(E$28,FY15MajorsDegs!$A$2:$S$2,0),FALSE)</f>
        <v>10247613.148483763</v>
      </c>
      <c r="F53" s="246">
        <f>+UGpcntDeg*(VLOOKUP($A53,FY16Rev!$A$4:$I$24,9,FALSE))*VLOOKUP($A53,FY15MajorsDegs!$A$3:$S$23,MATCH(F$28,FY15MajorsDegs!$A$2:$S$2,0),FALSE)</f>
        <v>993326.91868738306</v>
      </c>
      <c r="G53" s="246">
        <f>+UGpcntDeg*(VLOOKUP($A53,FY16Rev!$A$4:$I$24,9,FALSE))*VLOOKUP($A53,FY15MajorsDegs!$A$3:$S$23,MATCH(G$28,FY15MajorsDegs!$A$2:$S$2,0),FALSE)</f>
        <v>10612252.143951282</v>
      </c>
      <c r="H53" s="246">
        <f>+UGpcntDeg*(VLOOKUP($A53,FY16Rev!$A$4:$I$24,9,FALSE))*VLOOKUP($A53,FY15MajorsDegs!$A$3:$S$23,MATCH(H$28,FY15MajorsDegs!$A$2:$S$2,0),FALSE)</f>
        <v>3545799.8869600259</v>
      </c>
      <c r="I53" s="246">
        <f>+UGpcntDeg*(VLOOKUP($A53,FY16Rev!$A$4:$I$24,9,FALSE))*VLOOKUP($A53,FY15MajorsDegs!$A$3:$S$23,MATCH(I$28,FY15MajorsDegs!$A$2:$S$2,0),FALSE)</f>
        <v>1345392.1556905061</v>
      </c>
      <c r="J53" s="246">
        <f>+UGpcntDeg*(VLOOKUP($A53,FY16Rev!$A$4:$I$24,9,FALSE))*VLOOKUP($A53,FY15MajorsDegs!$A$3:$S$23,MATCH(J$28,FY15MajorsDegs!$A$2:$S$2,0),FALSE)</f>
        <v>0</v>
      </c>
      <c r="K53" s="246">
        <f>+UGpcntDeg*(VLOOKUP($A53,FY16Rev!$A$4:$I$24,9,FALSE))*VLOOKUP($A53,FY15MajorsDegs!$A$3:$S$23,MATCH(K$28,FY15MajorsDegs!$A$2:$S$2,0),FALSE)</f>
        <v>0</v>
      </c>
      <c r="L53" s="246">
        <f>+UGpcntDeg*(VLOOKUP($A53,FY16Rev!$A$4:$I$24,9,FALSE))*VLOOKUP($A53,FY15MajorsDegs!$A$3:$S$23,MATCH(L$28,FY15MajorsDegs!$A$2:$S$2,0),FALSE)</f>
        <v>540671.6139690819</v>
      </c>
      <c r="M53" s="246">
        <f>+UGpcntDeg*(VLOOKUP($A53,FY16Rev!$A$4:$I$24,9,FALSE))*VLOOKUP($A53,FY15MajorsDegs!$A$3:$S$23,MATCH(M$28,FY15MajorsDegs!$A$2:$S$2,0),FALSE)</f>
        <v>0</v>
      </c>
      <c r="N53" s="246">
        <f>+UGpcntDeg*(VLOOKUP($A53,FY16Rev!$A$4:$I$24,9,FALSE))*VLOOKUP($A53,FY15MajorsDegs!$A$3:$S$23,MATCH(N$28,FY15MajorsDegs!$A$2:$S$2,0),FALSE)</f>
        <v>1911211.2865883824</v>
      </c>
      <c r="O53" s="246">
        <f>+UGpcntDeg*(VLOOKUP($A53,FY16Rev!$A$4:$I$24,9,FALSE))*VLOOKUP($A53,FY15MajorsDegs!$A$3:$S$23,MATCH(O$28,FY15MajorsDegs!$A$2:$S$2,0),FALSE)</f>
        <v>1684883.6342292319</v>
      </c>
      <c r="P53" s="246">
        <f>+UGpcntDeg*(VLOOKUP($A53,FY16Rev!$A$4:$I$24,9,FALSE))*VLOOKUP($A53,FY15MajorsDegs!$A$3:$S$23,MATCH(P$28,FY15MajorsDegs!$A$2:$S$2,0),FALSE)</f>
        <v>0</v>
      </c>
      <c r="Q53" s="246">
        <f>+UGpcntDeg*(VLOOKUP($A53,FY16Rev!$A$4:$I$24,9,FALSE))*VLOOKUP($A53,FY15MajorsDegs!$A$3:$S$23,MATCH(Q$28,FY15MajorsDegs!$A$2:$S$2,0),FALSE)</f>
        <v>1307670.8802973144</v>
      </c>
      <c r="R53" s="246">
        <f>+UGpcntDeg*(VLOOKUP($A53,FY16Rev!$A$4:$I$24,9,FALSE))*VLOOKUP($A53,FY15MajorsDegs!$A$3:$S$23,MATCH(R$28,FY15MajorsDegs!$A$2:$S$2,0),FALSE)</f>
        <v>138311.34310836979</v>
      </c>
      <c r="S53" s="246">
        <f>+UGpcntDeg*(VLOOKUP($A53,FY16Rev!$A$4:$I$24,9,FALSE))*VLOOKUP($A53,FY15MajorsDegs!$A$3:$S$23,MATCH(S$28,FY15MajorsDegs!$A$2:$S$2,0),FALSE)</f>
        <v>628687.92321986263</v>
      </c>
      <c r="T53" s="285">
        <f t="shared" ref="T53:T74" si="6">SUM(C53:Q53)+R53+S53</f>
        <v>110887975.89751939</v>
      </c>
    </row>
    <row r="54" spans="1:20" s="44" customFormat="1" x14ac:dyDescent="0.25">
      <c r="A54" s="229" t="s">
        <v>19</v>
      </c>
      <c r="B54" s="230" t="s">
        <v>20</v>
      </c>
      <c r="C54" s="217">
        <f>+GPpcntMjr*(VLOOKUP($A54,FY16Rev!$A$4:$I$24,9,FALSE))*VLOOKUP($A54,FY15MajorsDegs!$A$3:$S$23,MATCH(C$28,FY15MajorsDegs!$A$2:$S$2,0),FALSE)</f>
        <v>71173.136895028467</v>
      </c>
      <c r="D54" s="217">
        <f>+GPpcntMjr*(VLOOKUP($A54,FY16Rev!$A$4:$I$24,9,FALSE))*VLOOKUP($A54,FY15MajorsDegs!$A$3:$S$23,MATCH(D$28,FY15MajorsDegs!$A$2:$S$2,0),FALSE)</f>
        <v>7863984.5983834146</v>
      </c>
      <c r="E54" s="217">
        <f>+GPpcntMjr*(VLOOKUP($A54,FY16Rev!$A$4:$I$24,9,FALSE))*VLOOKUP($A54,FY15MajorsDegs!$A$3:$S$23,MATCH(E$28,FY15MajorsDegs!$A$2:$S$2,0),FALSE)</f>
        <v>283398.49054565869</v>
      </c>
      <c r="F54" s="217">
        <f>+GPpcntMjr*(VLOOKUP($A54,FY16Rev!$A$4:$I$24,9,FALSE))*VLOOKUP($A54,FY15MajorsDegs!$A$3:$S$23,MATCH(F$28,FY15MajorsDegs!$A$2:$S$2,0),FALSE)</f>
        <v>0</v>
      </c>
      <c r="G54" s="217">
        <f>+GPpcntMjr*(VLOOKUP($A54,FY16Rev!$A$4:$I$24,9,FALSE))*VLOOKUP($A54,FY15MajorsDegs!$A$3:$S$23,MATCH(G$28,FY15MajorsDegs!$A$2:$S$2,0),FALSE)</f>
        <v>449037.79095590685</v>
      </c>
      <c r="H54" s="217">
        <f>+GPpcntMjr*(VLOOKUP($A54,FY16Rev!$A$4:$I$24,9,FALSE))*VLOOKUP($A54,FY15MajorsDegs!$A$3:$S$23,MATCH(H$28,FY15MajorsDegs!$A$2:$S$2,0),FALSE)</f>
        <v>0</v>
      </c>
      <c r="I54" s="217">
        <f>+GPpcntMjr*(VLOOKUP($A54,FY16Rev!$A$4:$I$24,9,FALSE))*VLOOKUP($A54,FY15MajorsDegs!$A$3:$S$23,MATCH(I$28,FY15MajorsDegs!$A$2:$S$2,0),FALSE)</f>
        <v>174697.6996514335</v>
      </c>
      <c r="J54" s="217">
        <f>+GPpcntMjr*(VLOOKUP($A54,FY16Rev!$A$4:$I$24,9,FALSE))*VLOOKUP($A54,FY15MajorsDegs!$A$3:$S$23,MATCH(J$28,FY15MajorsDegs!$A$2:$S$2,0),FALSE)</f>
        <v>3882.1711033651886</v>
      </c>
      <c r="K54" s="217">
        <f>+GPpcntMjr*(VLOOKUP($A54,FY16Rev!$A$4:$I$24,9,FALSE))*VLOOKUP($A54,FY15MajorsDegs!$A$3:$S$23,MATCH(K$28,FY15MajorsDegs!$A$2:$S$2,0),FALSE)</f>
        <v>72467.193929483517</v>
      </c>
      <c r="L54" s="217">
        <f>+GPpcntMjr*(VLOOKUP($A54,FY16Rev!$A$4:$I$24,9,FALSE))*VLOOKUP($A54,FY15MajorsDegs!$A$3:$S$23,MATCH(L$28,FY15MajorsDegs!$A$2:$S$2,0),FALSE)</f>
        <v>0</v>
      </c>
      <c r="M54" s="217">
        <f>+GPpcntMjr*(VLOOKUP($A54,FY16Rev!$A$4:$I$24,9,FALSE))*VLOOKUP($A54,FY15MajorsDegs!$A$3:$S$23,MATCH(M$28,FY15MajorsDegs!$A$2:$S$2,0),FALSE)</f>
        <v>0</v>
      </c>
      <c r="N54" s="217">
        <f>+GPpcntMjr*(VLOOKUP($A54,FY16Rev!$A$4:$I$24,9,FALSE))*VLOOKUP($A54,FY15MajorsDegs!$A$3:$S$23,MATCH(N$28,FY15MajorsDegs!$A$2:$S$2,0),FALSE)</f>
        <v>1625335.635275559</v>
      </c>
      <c r="O54" s="217">
        <f>+GPpcntMjr*(VLOOKUP($A54,FY16Rev!$A$4:$I$24,9,FALSE))*VLOOKUP($A54,FY15MajorsDegs!$A$3:$S$23,MATCH(O$28,FY15MajorsDegs!$A$2:$S$2,0),FALSE)</f>
        <v>2588.1140689101253</v>
      </c>
      <c r="P54" s="217">
        <f>+GPpcntMjr*(VLOOKUP($A54,FY16Rev!$A$4:$I$24,9,FALSE))*VLOOKUP($A54,FY15MajorsDegs!$A$3:$S$23,MATCH(P$28,FY15MajorsDegs!$A$2:$S$2,0),FALSE)</f>
        <v>230342.15213300116</v>
      </c>
      <c r="Q54" s="217">
        <f>+GPpcntMjr*(VLOOKUP($A54,FY16Rev!$A$4:$I$24,9,FALSE))*VLOOKUP($A54,FY15MajorsDegs!$A$3:$S$23,MATCH(Q$28,FY15MajorsDegs!$A$2:$S$2,0),FALSE)</f>
        <v>3882.1711033651886</v>
      </c>
      <c r="R54" s="217">
        <f>+GPpcntMjr*(VLOOKUP($A54,FY16Rev!$A$4:$I$24,9,FALSE))*VLOOKUP($A54,FY15MajorsDegs!$A$3:$S$23,MATCH(R$28,FY15MajorsDegs!$A$2:$S$2,0),FALSE)</f>
        <v>0</v>
      </c>
      <c r="S54" s="217">
        <f>+GPpcntMjr*(VLOOKUP($A54,FY16Rev!$A$4:$I$24,9,FALSE))*VLOOKUP($A54,FY15MajorsDegs!$A$3:$S$23,MATCH(S$28,FY15MajorsDegs!$A$2:$S$2,0),FALSE)</f>
        <v>1043009.9697707804</v>
      </c>
      <c r="T54" s="231">
        <f t="shared" si="6"/>
        <v>11823799.123815909</v>
      </c>
    </row>
    <row r="55" spans="1:20" x14ac:dyDescent="0.25">
      <c r="A55" s="229" t="s">
        <v>22</v>
      </c>
      <c r="B55" s="247" t="s">
        <v>23</v>
      </c>
      <c r="C55" s="248">
        <f>+GPpcntMjr*(VLOOKUP($A55,FY16Rev!$A$4:$I$24,9,FALSE))*VLOOKUP($A55,FY15MajorsDegs!$A$3:$S$23,MATCH(C$28,FY15MajorsDegs!$A$2:$S$2,0),FALSE)</f>
        <v>0</v>
      </c>
      <c r="D55" s="248">
        <f>+GPpcntMjr*(VLOOKUP($A55,FY16Rev!$A$4:$I$24,9,FALSE))*VLOOKUP($A55,FY15MajorsDegs!$A$3:$S$23,MATCH(D$28,FY15MajorsDegs!$A$2:$S$2,0),FALSE)</f>
        <v>0</v>
      </c>
      <c r="E55" s="248">
        <f>+GPpcntMjr*(VLOOKUP($A55,FY16Rev!$A$4:$I$24,9,FALSE))*VLOOKUP($A55,FY15MajorsDegs!$A$3:$S$23,MATCH(E$28,FY15MajorsDegs!$A$2:$S$2,0),FALSE)</f>
        <v>0</v>
      </c>
      <c r="F55" s="248">
        <f>+GPpcntMjr*(VLOOKUP($A55,FY16Rev!$A$4:$I$24,9,FALSE))*VLOOKUP($A55,FY15MajorsDegs!$A$3:$S$23,MATCH(F$28,FY15MajorsDegs!$A$2:$S$2,0),FALSE)</f>
        <v>0</v>
      </c>
      <c r="G55" s="248">
        <f>+GPpcntMjr*(VLOOKUP($A55,FY16Rev!$A$4:$I$24,9,FALSE))*VLOOKUP($A55,FY15MajorsDegs!$A$3:$S$23,MATCH(G$28,FY15MajorsDegs!$A$2:$S$2,0),FALSE)</f>
        <v>0</v>
      </c>
      <c r="H55" s="248">
        <f>+GPpcntMjr*(VLOOKUP($A55,FY16Rev!$A$4:$I$24,9,FALSE))*VLOOKUP($A55,FY15MajorsDegs!$A$3:$S$23,MATCH(H$28,FY15MajorsDegs!$A$2:$S$2,0),FALSE)</f>
        <v>0</v>
      </c>
      <c r="I55" s="248">
        <f>+GPpcntMjr*(VLOOKUP($A55,FY16Rev!$A$4:$I$24,9,FALSE))*VLOOKUP($A55,FY15MajorsDegs!$A$3:$S$23,MATCH(I$28,FY15MajorsDegs!$A$2:$S$2,0),FALSE)</f>
        <v>0</v>
      </c>
      <c r="J55" s="248">
        <f>+GPpcntMjr*(VLOOKUP($A55,FY16Rev!$A$4:$I$24,9,FALSE))*VLOOKUP($A55,FY15MajorsDegs!$A$3:$S$23,MATCH(J$28,FY15MajorsDegs!$A$2:$S$2,0),FALSE)</f>
        <v>0</v>
      </c>
      <c r="K55" s="248">
        <f>+GPpcntMjr*(VLOOKUP($A55,FY16Rev!$A$4:$I$24,9,FALSE))*VLOOKUP($A55,FY15MajorsDegs!$A$3:$S$23,MATCH(K$28,FY15MajorsDegs!$A$2:$S$2,0),FALSE)</f>
        <v>0</v>
      </c>
      <c r="L55" s="248">
        <f>+GPpcntMjr*(VLOOKUP($A55,FY16Rev!$A$4:$I$24,9,FALSE))*VLOOKUP($A55,FY15MajorsDegs!$A$3:$S$23,MATCH(L$28,FY15MajorsDegs!$A$2:$S$2,0),FALSE)</f>
        <v>266276.81457564305</v>
      </c>
      <c r="M55" s="248">
        <f>+GPpcntMjr*(VLOOKUP($A55,FY16Rev!$A$4:$I$24,9,FALSE))*VLOOKUP($A55,FY15MajorsDegs!$A$3:$S$23,MATCH(M$28,FY15MajorsDegs!$A$2:$S$2,0),FALSE)</f>
        <v>0</v>
      </c>
      <c r="N55" s="248">
        <f>+GPpcntMjr*(VLOOKUP($A55,FY16Rev!$A$4:$I$24,9,FALSE))*VLOOKUP($A55,FY15MajorsDegs!$A$3:$S$23,MATCH(N$28,FY15MajorsDegs!$A$2:$S$2,0),FALSE)</f>
        <v>747623.36400084395</v>
      </c>
      <c r="O55" s="248">
        <f>+GPpcntMjr*(VLOOKUP($A55,FY16Rev!$A$4:$I$24,9,FALSE))*VLOOKUP($A55,FY15MajorsDegs!$A$3:$S$23,MATCH(O$28,FY15MajorsDegs!$A$2:$S$2,0),FALSE)</f>
        <v>0</v>
      </c>
      <c r="P55" s="248">
        <f>+GPpcntMjr*(VLOOKUP($A55,FY16Rev!$A$4:$I$24,9,FALSE))*VLOOKUP($A55,FY15MajorsDegs!$A$3:$S$23,MATCH(P$28,FY15MajorsDegs!$A$2:$S$2,0),FALSE)</f>
        <v>0</v>
      </c>
      <c r="Q55" s="248">
        <f>+GPpcntMjr*(VLOOKUP($A55,FY16Rev!$A$4:$I$24,9,FALSE))*VLOOKUP($A55,FY15MajorsDegs!$A$3:$S$23,MATCH(Q$28,FY15MajorsDegs!$A$2:$S$2,0),FALSE)</f>
        <v>0</v>
      </c>
      <c r="R55" s="248">
        <f>+GPpcntMjr*(VLOOKUP($A55,FY16Rev!$A$4:$I$24,9,FALSE))*VLOOKUP($A55,FY15MajorsDegs!$A$3:$S$23,MATCH(R$28,FY15MajorsDegs!$A$2:$S$2,0),FALSE)</f>
        <v>0</v>
      </c>
      <c r="S55" s="248">
        <f>+GPpcntMjr*(VLOOKUP($A55,FY16Rev!$A$4:$I$24,9,FALSE))*VLOOKUP($A55,FY15MajorsDegs!$A$3:$S$23,MATCH(S$28,FY15MajorsDegs!$A$2:$S$2,0),FALSE)</f>
        <v>0</v>
      </c>
      <c r="T55" s="286">
        <f t="shared" si="6"/>
        <v>1013900.178576487</v>
      </c>
    </row>
    <row r="56" spans="1:20" s="44" customFormat="1" x14ac:dyDescent="0.25">
      <c r="A56" s="229" t="s">
        <v>24</v>
      </c>
      <c r="B56" s="230" t="s">
        <v>25</v>
      </c>
      <c r="C56" s="217">
        <f>+GPpcntMjr*(VLOOKUP($A56,FY16Rev!$A$4:$I$24,9,FALSE))*VLOOKUP($A56,FY15MajorsDegs!$A$3:$S$23,MATCH(C$28,FY15MajorsDegs!$A$2:$S$2,0),FALSE)</f>
        <v>0</v>
      </c>
      <c r="D56" s="217">
        <f>+GPpcntMjr*(VLOOKUP($A56,FY16Rev!$A$4:$I$24,9,FALSE))*VLOOKUP($A56,FY15MajorsDegs!$A$3:$S$23,MATCH(D$28,FY15MajorsDegs!$A$2:$S$2,0),FALSE)</f>
        <v>63435.264922406721</v>
      </c>
      <c r="E56" s="217">
        <f>+GPpcntMjr*(VLOOKUP($A56,FY16Rev!$A$4:$I$24,9,FALSE))*VLOOKUP($A56,FY15MajorsDegs!$A$3:$S$23,MATCH(E$28,FY15MajorsDegs!$A$2:$S$2,0),FALSE)</f>
        <v>15858.816230601677</v>
      </c>
      <c r="F56" s="217">
        <f>+GPpcntMjr*(VLOOKUP($A56,FY16Rev!$A$4:$I$24,9,FALSE))*VLOOKUP($A56,FY15MajorsDegs!$A$3:$S$23,MATCH(F$28,FY15MajorsDegs!$A$2:$S$2,0),FALSE)</f>
        <v>3964.7040576504191</v>
      </c>
      <c r="G56" s="217">
        <f>+GPpcntMjr*(VLOOKUP($A56,FY16Rev!$A$4:$I$24,9,FALSE))*VLOOKUP($A56,FY15MajorsDegs!$A$3:$S$23,MATCH(G$28,FY15MajorsDegs!$A$2:$S$2,0),FALSE)</f>
        <v>5723050.3072183812</v>
      </c>
      <c r="H56" s="217">
        <f>+GPpcntMjr*(VLOOKUP($A56,FY16Rev!$A$4:$I$24,9,FALSE))*VLOOKUP($A56,FY15MajorsDegs!$A$3:$S$23,MATCH(H$28,FY15MajorsDegs!$A$2:$S$2,0),FALSE)</f>
        <v>5947.0560864756289</v>
      </c>
      <c r="I56" s="217">
        <f>+GPpcntMjr*(VLOOKUP($A56,FY16Rev!$A$4:$I$24,9,FALSE))*VLOOKUP($A56,FY15MajorsDegs!$A$3:$S$23,MATCH(I$28,FY15MajorsDegs!$A$2:$S$2,0),FALSE)</f>
        <v>1982.3520288252096</v>
      </c>
      <c r="J56" s="217">
        <f>+GPpcntMjr*(VLOOKUP($A56,FY16Rev!$A$4:$I$24,9,FALSE))*VLOOKUP($A56,FY15MajorsDegs!$A$3:$S$23,MATCH(J$28,FY15MajorsDegs!$A$2:$S$2,0),FALSE)</f>
        <v>27752.928403552938</v>
      </c>
      <c r="K56" s="217">
        <f>+GPpcntMjr*(VLOOKUP($A56,FY16Rev!$A$4:$I$24,9,FALSE))*VLOOKUP($A56,FY15MajorsDegs!$A$3:$S$23,MATCH(K$28,FY15MajorsDegs!$A$2:$S$2,0),FALSE)</f>
        <v>1982.3520288252096</v>
      </c>
      <c r="L56" s="217">
        <f>+GPpcntMjr*(VLOOKUP($A56,FY16Rev!$A$4:$I$24,9,FALSE))*VLOOKUP($A56,FY15MajorsDegs!$A$3:$S$23,MATCH(L$28,FY15MajorsDegs!$A$2:$S$2,0),FALSE)</f>
        <v>3964.7040576504191</v>
      </c>
      <c r="M56" s="217">
        <f>+GPpcntMjr*(VLOOKUP($A56,FY16Rev!$A$4:$I$24,9,FALSE))*VLOOKUP($A56,FY15MajorsDegs!$A$3:$S$23,MATCH(M$28,FY15MajorsDegs!$A$2:$S$2,0),FALSE)</f>
        <v>0</v>
      </c>
      <c r="N56" s="217">
        <f>+GPpcntMjr*(VLOOKUP($A56,FY16Rev!$A$4:$I$24,9,FALSE))*VLOOKUP($A56,FY15MajorsDegs!$A$3:$S$23,MATCH(N$28,FY15MajorsDegs!$A$2:$S$2,0),FALSE)</f>
        <v>65417.616951231932</v>
      </c>
      <c r="O56" s="217">
        <f>+GPpcntMjr*(VLOOKUP($A56,FY16Rev!$A$4:$I$24,9,FALSE))*VLOOKUP($A56,FY15MajorsDegs!$A$3:$S$23,MATCH(O$28,FY15MajorsDegs!$A$2:$S$2,0),FALSE)</f>
        <v>370699.82939031423</v>
      </c>
      <c r="P56" s="217">
        <f>+GPpcntMjr*(VLOOKUP($A56,FY16Rev!$A$4:$I$24,9,FALSE))*VLOOKUP($A56,FY15MajorsDegs!$A$3:$S$23,MATCH(P$28,FY15MajorsDegs!$A$2:$S$2,0),FALSE)</f>
        <v>0</v>
      </c>
      <c r="Q56" s="217">
        <f>+GPpcntMjr*(VLOOKUP($A56,FY16Rev!$A$4:$I$24,9,FALSE))*VLOOKUP($A56,FY15MajorsDegs!$A$3:$S$23,MATCH(Q$28,FY15MajorsDegs!$A$2:$S$2,0),FALSE)</f>
        <v>57488.208835931073</v>
      </c>
      <c r="R56" s="217">
        <f>+GPpcntMjr*(VLOOKUP($A56,FY16Rev!$A$4:$I$24,9,FALSE))*VLOOKUP($A56,FY15MajorsDegs!$A$3:$S$23,MATCH(R$28,FY15MajorsDegs!$A$2:$S$2,0),FALSE)</f>
        <v>3964.7040576504191</v>
      </c>
      <c r="S56" s="217">
        <f>+GPpcntMjr*(VLOOKUP($A56,FY16Rev!$A$4:$I$24,9,FALSE))*VLOOKUP($A56,FY15MajorsDegs!$A$3:$S$23,MATCH(S$28,FY15MajorsDegs!$A$2:$S$2,0),FALSE)</f>
        <v>81276.433181833607</v>
      </c>
      <c r="T56" s="231">
        <f t="shared" si="6"/>
        <v>6426785.2774513317</v>
      </c>
    </row>
    <row r="57" spans="1:20" x14ac:dyDescent="0.25">
      <c r="A57" s="229" t="s">
        <v>28</v>
      </c>
      <c r="B57" s="247" t="s">
        <v>29</v>
      </c>
      <c r="C57" s="248">
        <f>+GPpcntMjr*(VLOOKUP($A57,FY16Rev!$A$4:$I$24,9,FALSE))*VLOOKUP($A57,FY15MajorsDegs!$A$3:$S$23,MATCH(C$28,FY15MajorsDegs!$A$2:$S$2,0),FALSE)</f>
        <v>0</v>
      </c>
      <c r="D57" s="248">
        <f>+GPpcntMjr*(VLOOKUP($A57,FY16Rev!$A$4:$I$24,9,FALSE))*VLOOKUP($A57,FY15MajorsDegs!$A$3:$S$23,MATCH(D$28,FY15MajorsDegs!$A$2:$S$2,0),FALSE)</f>
        <v>32314.180402089583</v>
      </c>
      <c r="E57" s="248">
        <f>+GPpcntMjr*(VLOOKUP($A57,FY16Rev!$A$4:$I$24,9,FALSE))*VLOOKUP($A57,FY15MajorsDegs!$A$3:$S$23,MATCH(E$28,FY15MajorsDegs!$A$2:$S$2,0),FALSE)</f>
        <v>0</v>
      </c>
      <c r="F57" s="248">
        <f>+GPpcntMjr*(VLOOKUP($A57,FY16Rev!$A$4:$I$24,9,FALSE))*VLOOKUP($A57,FY15MajorsDegs!$A$3:$S$23,MATCH(F$28,FY15MajorsDegs!$A$2:$S$2,0),FALSE)</f>
        <v>0</v>
      </c>
      <c r="G57" s="248">
        <f>+GPpcntMjr*(VLOOKUP($A57,FY16Rev!$A$4:$I$24,9,FALSE))*VLOOKUP($A57,FY15MajorsDegs!$A$3:$S$23,MATCH(G$28,FY15MajorsDegs!$A$2:$S$2,0),FALSE)</f>
        <v>2019.636275130599</v>
      </c>
      <c r="H57" s="248">
        <f>+GPpcntMjr*(VLOOKUP($A57,FY16Rev!$A$4:$I$24,9,FALSE))*VLOOKUP($A57,FY15MajorsDegs!$A$3:$S$23,MATCH(H$28,FY15MajorsDegs!$A$2:$S$2,0),FALSE)</f>
        <v>2904236.9636378014</v>
      </c>
      <c r="I57" s="248">
        <f>+GPpcntMjr*(VLOOKUP($A57,FY16Rev!$A$4:$I$24,9,FALSE))*VLOOKUP($A57,FY15MajorsDegs!$A$3:$S$23,MATCH(I$28,FY15MajorsDegs!$A$2:$S$2,0),FALSE)</f>
        <v>0</v>
      </c>
      <c r="J57" s="248">
        <f>+GPpcntMjr*(VLOOKUP($A57,FY16Rev!$A$4:$I$24,9,FALSE))*VLOOKUP($A57,FY15MajorsDegs!$A$3:$S$23,MATCH(J$28,FY15MajorsDegs!$A$2:$S$2,0),FALSE)</f>
        <v>2019.636275130599</v>
      </c>
      <c r="K57" s="248">
        <f>+GPpcntMjr*(VLOOKUP($A57,FY16Rev!$A$4:$I$24,9,FALSE))*VLOOKUP($A57,FY15MajorsDegs!$A$3:$S$23,MATCH(K$28,FY15MajorsDegs!$A$2:$S$2,0),FALSE)</f>
        <v>8078.5451005223958</v>
      </c>
      <c r="L57" s="248">
        <f>+GPpcntMjr*(VLOOKUP($A57,FY16Rev!$A$4:$I$24,9,FALSE))*VLOOKUP($A57,FY15MajorsDegs!$A$3:$S$23,MATCH(L$28,FY15MajorsDegs!$A$2:$S$2,0),FALSE)</f>
        <v>0</v>
      </c>
      <c r="M57" s="248">
        <f>+GPpcntMjr*(VLOOKUP($A57,FY16Rev!$A$4:$I$24,9,FALSE))*VLOOKUP($A57,FY15MajorsDegs!$A$3:$S$23,MATCH(M$28,FY15MajorsDegs!$A$2:$S$2,0),FALSE)</f>
        <v>0</v>
      </c>
      <c r="N57" s="248">
        <f>+GPpcntMjr*(VLOOKUP($A57,FY16Rev!$A$4:$I$24,9,FALSE))*VLOOKUP($A57,FY15MajorsDegs!$A$3:$S$23,MATCH(N$28,FY15MajorsDegs!$A$2:$S$2,0),FALSE)</f>
        <v>0</v>
      </c>
      <c r="O57" s="248">
        <f>+GPpcntMjr*(VLOOKUP($A57,FY16Rev!$A$4:$I$24,9,FALSE))*VLOOKUP($A57,FY15MajorsDegs!$A$3:$S$23,MATCH(O$28,FY15MajorsDegs!$A$2:$S$2,0),FALSE)</f>
        <v>0</v>
      </c>
      <c r="P57" s="248">
        <f>+GPpcntMjr*(VLOOKUP($A57,FY16Rev!$A$4:$I$24,9,FALSE))*VLOOKUP($A57,FY15MajorsDegs!$A$3:$S$23,MATCH(P$28,FY15MajorsDegs!$A$2:$S$2,0),FALSE)</f>
        <v>0</v>
      </c>
      <c r="Q57" s="248">
        <f>+GPpcntMjr*(VLOOKUP($A57,FY16Rev!$A$4:$I$24,9,FALSE))*VLOOKUP($A57,FY15MajorsDegs!$A$3:$S$23,MATCH(Q$28,FY15MajorsDegs!$A$2:$S$2,0),FALSE)</f>
        <v>0</v>
      </c>
      <c r="R57" s="248">
        <f>+GPpcntMjr*(VLOOKUP($A57,FY16Rev!$A$4:$I$24,9,FALSE))*VLOOKUP($A57,FY15MajorsDegs!$A$3:$S$23,MATCH(R$28,FY15MajorsDegs!$A$2:$S$2,0),FALSE)</f>
        <v>0</v>
      </c>
      <c r="S57" s="248">
        <f>+GPpcntMjr*(VLOOKUP($A57,FY16Rev!$A$4:$I$24,9,FALSE))*VLOOKUP($A57,FY15MajorsDegs!$A$3:$S$23,MATCH(S$28,FY15MajorsDegs!$A$2:$S$2,0),FALSE)</f>
        <v>8078.5451005223958</v>
      </c>
      <c r="T57" s="286">
        <f t="shared" si="6"/>
        <v>2956747.5067911968</v>
      </c>
    </row>
    <row r="58" spans="1:20" s="44" customFormat="1" x14ac:dyDescent="0.25">
      <c r="A58" s="229" t="s">
        <v>32</v>
      </c>
      <c r="B58" s="230" t="s">
        <v>33</v>
      </c>
      <c r="C58" s="217">
        <f>+GPpcntMjr*(VLOOKUP($A58,FY16Rev!$A$4:$I$24,9,FALSE))*VLOOKUP($A58,FY15MajorsDegs!$A$3:$S$23,MATCH(C$28,FY15MajorsDegs!$A$2:$S$2,0),FALSE)</f>
        <v>0</v>
      </c>
      <c r="D58" s="217">
        <f>+GPpcntMjr*(VLOOKUP($A58,FY16Rev!$A$4:$I$24,9,FALSE))*VLOOKUP($A58,FY15MajorsDegs!$A$3:$S$23,MATCH(D$28,FY15MajorsDegs!$A$2:$S$2,0),FALSE)</f>
        <v>12499.503913927081</v>
      </c>
      <c r="E58" s="217">
        <f>+GPpcntMjr*(VLOOKUP($A58,FY16Rev!$A$4:$I$24,9,FALSE))*VLOOKUP($A58,FY15MajorsDegs!$A$3:$S$23,MATCH(E$28,FY15MajorsDegs!$A$2:$S$2,0),FALSE)</f>
        <v>0</v>
      </c>
      <c r="F58" s="217">
        <f>+GPpcntMjr*(VLOOKUP($A58,FY16Rev!$A$4:$I$24,9,FALSE))*VLOOKUP($A58,FY15MajorsDegs!$A$3:$S$23,MATCH(F$28,FY15MajorsDegs!$A$2:$S$2,0),FALSE)</f>
        <v>3743601.422221161</v>
      </c>
      <c r="G58" s="217">
        <f>+GPpcntMjr*(VLOOKUP($A58,FY16Rev!$A$4:$I$24,9,FALSE))*VLOOKUP($A58,FY15MajorsDegs!$A$3:$S$23,MATCH(G$28,FY15MajorsDegs!$A$2:$S$2,0),FALSE)</f>
        <v>0</v>
      </c>
      <c r="H58" s="217">
        <f>+GPpcntMjr*(VLOOKUP($A58,FY16Rev!$A$4:$I$24,9,FALSE))*VLOOKUP($A58,FY15MajorsDegs!$A$3:$S$23,MATCH(H$28,FY15MajorsDegs!$A$2:$S$2,0),FALSE)</f>
        <v>0</v>
      </c>
      <c r="I58" s="217">
        <f>+GPpcntMjr*(VLOOKUP($A58,FY16Rev!$A$4:$I$24,9,FALSE))*VLOOKUP($A58,FY15MajorsDegs!$A$3:$S$23,MATCH(I$28,FY15MajorsDegs!$A$2:$S$2,0),FALSE)</f>
        <v>0</v>
      </c>
      <c r="J58" s="217">
        <f>+GPpcntMjr*(VLOOKUP($A58,FY16Rev!$A$4:$I$24,9,FALSE))*VLOOKUP($A58,FY15MajorsDegs!$A$3:$S$23,MATCH(J$28,FY15MajorsDegs!$A$2:$S$2,0),FALSE)</f>
        <v>0</v>
      </c>
      <c r="K58" s="217">
        <f>+GPpcntMjr*(VLOOKUP($A58,FY16Rev!$A$4:$I$24,9,FALSE))*VLOOKUP($A58,FY15MajorsDegs!$A$3:$S$23,MATCH(K$28,FY15MajorsDegs!$A$2:$S$2,0),FALSE)</f>
        <v>0</v>
      </c>
      <c r="L58" s="217">
        <f>+GPpcntMjr*(VLOOKUP($A58,FY16Rev!$A$4:$I$24,9,FALSE))*VLOOKUP($A58,FY15MajorsDegs!$A$3:$S$23,MATCH(L$28,FY15MajorsDegs!$A$2:$S$2,0),FALSE)</f>
        <v>0</v>
      </c>
      <c r="M58" s="217">
        <f>+GPpcntMjr*(VLOOKUP($A58,FY16Rev!$A$4:$I$24,9,FALSE))*VLOOKUP($A58,FY15MajorsDegs!$A$3:$S$23,MATCH(M$28,FY15MajorsDegs!$A$2:$S$2,0),FALSE)</f>
        <v>0</v>
      </c>
      <c r="N58" s="217">
        <f>+GPpcntMjr*(VLOOKUP($A58,FY16Rev!$A$4:$I$24,9,FALSE))*VLOOKUP($A58,FY15MajorsDegs!$A$3:$S$23,MATCH(N$28,FY15MajorsDegs!$A$2:$S$2,0),FALSE)</f>
        <v>0</v>
      </c>
      <c r="O58" s="217">
        <f>+GPpcntMjr*(VLOOKUP($A58,FY16Rev!$A$4:$I$24,9,FALSE))*VLOOKUP($A58,FY15MajorsDegs!$A$3:$S$23,MATCH(O$28,FY15MajorsDegs!$A$2:$S$2,0),FALSE)</f>
        <v>0</v>
      </c>
      <c r="P58" s="217">
        <f>+GPpcntMjr*(VLOOKUP($A58,FY16Rev!$A$4:$I$24,9,FALSE))*VLOOKUP($A58,FY15MajorsDegs!$A$3:$S$23,MATCH(P$28,FY15MajorsDegs!$A$2:$S$2,0),FALSE)</f>
        <v>0</v>
      </c>
      <c r="Q58" s="217">
        <f>+GPpcntMjr*(VLOOKUP($A58,FY16Rev!$A$4:$I$24,9,FALSE))*VLOOKUP($A58,FY15MajorsDegs!$A$3:$S$23,MATCH(Q$28,FY15MajorsDegs!$A$2:$S$2,0),FALSE)</f>
        <v>0</v>
      </c>
      <c r="R58" s="217">
        <f>+GPpcntMjr*(VLOOKUP($A58,FY16Rev!$A$4:$I$24,9,FALSE))*VLOOKUP($A58,FY15MajorsDegs!$A$3:$S$23,MATCH(R$28,FY15MajorsDegs!$A$2:$S$2,0),FALSE)</f>
        <v>0</v>
      </c>
      <c r="S58" s="217">
        <f>+GPpcntMjr*(VLOOKUP($A58,FY16Rev!$A$4:$I$24,9,FALSE))*VLOOKUP($A58,FY15MajorsDegs!$A$3:$S$23,MATCH(S$28,FY15MajorsDegs!$A$2:$S$2,0),FALSE)</f>
        <v>0</v>
      </c>
      <c r="T58" s="231">
        <f t="shared" si="6"/>
        <v>3756100.9261350879</v>
      </c>
    </row>
    <row r="59" spans="1:20" x14ac:dyDescent="0.25">
      <c r="A59" s="229" t="s">
        <v>38</v>
      </c>
      <c r="B59" s="247" t="s">
        <v>220</v>
      </c>
      <c r="C59" s="248">
        <f>+GPpcntMjr*(VLOOKUP($A59,FY16Rev!$A$4:$I$24,9,FALSE))*VLOOKUP($A59,FY15MajorsDegs!$A$3:$S$23,MATCH(C$28,FY15MajorsDegs!$A$2:$S$2,0),FALSE)</f>
        <v>0</v>
      </c>
      <c r="D59" s="248">
        <f>+GPpcntMjr*(VLOOKUP($A59,FY16Rev!$A$4:$I$24,9,FALSE))*VLOOKUP($A59,FY15MajorsDegs!$A$3:$S$23,MATCH(D$28,FY15MajorsDegs!$A$2:$S$2,0),FALSE)</f>
        <v>0</v>
      </c>
      <c r="E59" s="248">
        <f>+GPpcntMjr*(VLOOKUP($A59,FY16Rev!$A$4:$I$24,9,FALSE))*VLOOKUP($A59,FY15MajorsDegs!$A$3:$S$23,MATCH(E$28,FY15MajorsDegs!$A$2:$S$2,0),FALSE)</f>
        <v>0</v>
      </c>
      <c r="F59" s="248">
        <f>+GPpcntMjr*(VLOOKUP($A59,FY16Rev!$A$4:$I$24,9,FALSE))*VLOOKUP($A59,FY15MajorsDegs!$A$3:$S$23,MATCH(F$28,FY15MajorsDegs!$A$2:$S$2,0),FALSE)</f>
        <v>0</v>
      </c>
      <c r="G59" s="248">
        <f>+GPpcntMjr*(VLOOKUP($A59,FY16Rev!$A$4:$I$24,9,FALSE))*VLOOKUP($A59,FY15MajorsDegs!$A$3:$S$23,MATCH(G$28,FY15MajorsDegs!$A$2:$S$2,0),FALSE)</f>
        <v>0</v>
      </c>
      <c r="H59" s="248">
        <f>+GPpcntMjr*(VLOOKUP($A59,FY16Rev!$A$4:$I$24,9,FALSE))*VLOOKUP($A59,FY15MajorsDegs!$A$3:$S$23,MATCH(H$28,FY15MajorsDegs!$A$2:$S$2,0),FALSE)</f>
        <v>0</v>
      </c>
      <c r="I59" s="248">
        <f>+GPpcntMjr*(VLOOKUP($A59,FY16Rev!$A$4:$I$24,9,FALSE))*VLOOKUP($A59,FY15MajorsDegs!$A$3:$S$23,MATCH(I$28,FY15MajorsDegs!$A$2:$S$2,0),FALSE)</f>
        <v>0</v>
      </c>
      <c r="J59" s="248">
        <f>+GPpcntMjr*(VLOOKUP($A59,FY16Rev!$A$4:$I$24,9,FALSE))*VLOOKUP($A59,FY15MajorsDegs!$A$3:$S$23,MATCH(J$28,FY15MajorsDegs!$A$2:$S$2,0),FALSE)</f>
        <v>0</v>
      </c>
      <c r="K59" s="248">
        <f>+GPpcntMjr*(VLOOKUP($A59,FY16Rev!$A$4:$I$24,9,FALSE))*VLOOKUP($A59,FY15MajorsDegs!$A$3:$S$23,MATCH(K$28,FY15MajorsDegs!$A$2:$S$2,0),FALSE)</f>
        <v>0</v>
      </c>
      <c r="L59" s="248">
        <f>+GPpcntMjr*(VLOOKUP($A59,FY16Rev!$A$4:$I$24,9,FALSE))*VLOOKUP($A59,FY15MajorsDegs!$A$3:$S$23,MATCH(L$28,FY15MajorsDegs!$A$2:$S$2,0),FALSE)</f>
        <v>0</v>
      </c>
      <c r="M59" s="248">
        <f>+GPpcntMjr*(VLOOKUP($A59,FY16Rev!$A$4:$I$24,9,FALSE))*VLOOKUP($A59,FY15MajorsDegs!$A$3:$S$23,MATCH(M$28,FY15MajorsDegs!$A$2:$S$2,0),FALSE)</f>
        <v>0</v>
      </c>
      <c r="N59" s="248">
        <f>+GPpcntMjr*(VLOOKUP($A59,FY16Rev!$A$4:$I$24,9,FALSE))*VLOOKUP($A59,FY15MajorsDegs!$A$3:$S$23,MATCH(N$28,FY15MajorsDegs!$A$2:$S$2,0),FALSE)</f>
        <v>0</v>
      </c>
      <c r="O59" s="248">
        <f>+GPpcntMjr*(VLOOKUP($A59,FY16Rev!$A$4:$I$24,9,FALSE))*VLOOKUP($A59,FY15MajorsDegs!$A$3:$S$23,MATCH(O$28,FY15MajorsDegs!$A$2:$S$2,0),FALSE)</f>
        <v>0</v>
      </c>
      <c r="P59" s="248">
        <f>+GPpcntMjr*(VLOOKUP($A59,FY16Rev!$A$4:$I$24,9,FALSE))*VLOOKUP($A59,FY15MajorsDegs!$A$3:$S$23,MATCH(P$28,FY15MajorsDegs!$A$2:$S$2,0),FALSE)</f>
        <v>0</v>
      </c>
      <c r="Q59" s="248">
        <f>+GPpcntMjr*(VLOOKUP($A59,FY16Rev!$A$4:$I$24,9,FALSE))*VLOOKUP($A59,FY15MajorsDegs!$A$3:$S$23,MATCH(Q$28,FY15MajorsDegs!$A$2:$S$2,0),FALSE)</f>
        <v>0</v>
      </c>
      <c r="R59" s="248">
        <f>+GPpcntMjr*(VLOOKUP($A59,FY16Rev!$A$4:$I$24,9,FALSE))*VLOOKUP($A59,FY15MajorsDegs!$A$3:$S$23,MATCH(R$28,FY15MajorsDegs!$A$2:$S$2,0),FALSE)</f>
        <v>0</v>
      </c>
      <c r="S59" s="248">
        <f>+GPpcntMjr*(VLOOKUP($A59,FY16Rev!$A$4:$I$24,9,FALSE))*VLOOKUP($A59,FY15MajorsDegs!$A$3:$S$23,MATCH(S$28,FY15MajorsDegs!$A$2:$S$2,0),FALSE)</f>
        <v>0</v>
      </c>
      <c r="T59" s="286">
        <f t="shared" si="6"/>
        <v>0</v>
      </c>
    </row>
    <row r="60" spans="1:20" s="44" customFormat="1" x14ac:dyDescent="0.25">
      <c r="A60" s="229" t="s">
        <v>39</v>
      </c>
      <c r="B60" s="230" t="s">
        <v>40</v>
      </c>
      <c r="C60" s="217">
        <f>+GPpcntMjr*(VLOOKUP($A60,FY16Rev!$A$4:$I$24,9,FALSE))*VLOOKUP($A60,FY15MajorsDegs!$A$3:$S$23,MATCH(C$28,FY15MajorsDegs!$A$2:$S$2,0),FALSE)</f>
        <v>0</v>
      </c>
      <c r="D60" s="217">
        <f>+GPpcntMjr*(VLOOKUP($A60,FY16Rev!$A$4:$I$24,9,FALSE))*VLOOKUP($A60,FY15MajorsDegs!$A$3:$S$23,MATCH(D$28,FY15MajorsDegs!$A$2:$S$2,0),FALSE)</f>
        <v>0</v>
      </c>
      <c r="E60" s="217">
        <f>+GPpcntMjr*(VLOOKUP($A60,FY16Rev!$A$4:$I$24,9,FALSE))*VLOOKUP($A60,FY15MajorsDegs!$A$3:$S$23,MATCH(E$28,FY15MajorsDegs!$A$2:$S$2,0),FALSE)</f>
        <v>0</v>
      </c>
      <c r="F60" s="217">
        <f>+GPpcntMjr*(VLOOKUP($A60,FY16Rev!$A$4:$I$24,9,FALSE))*VLOOKUP($A60,FY15MajorsDegs!$A$3:$S$23,MATCH(F$28,FY15MajorsDegs!$A$2:$S$2,0),FALSE)</f>
        <v>0</v>
      </c>
      <c r="G60" s="217">
        <f>+GPpcntMjr*(VLOOKUP($A60,FY16Rev!$A$4:$I$24,9,FALSE))*VLOOKUP($A60,FY15MajorsDegs!$A$3:$S$23,MATCH(G$28,FY15MajorsDegs!$A$2:$S$2,0),FALSE)</f>
        <v>0</v>
      </c>
      <c r="H60" s="217">
        <f>+GPpcntMjr*(VLOOKUP($A60,FY16Rev!$A$4:$I$24,9,FALSE))*VLOOKUP($A60,FY15MajorsDegs!$A$3:$S$23,MATCH(H$28,FY15MajorsDegs!$A$2:$S$2,0),FALSE)</f>
        <v>0</v>
      </c>
      <c r="I60" s="217">
        <f>+GPpcntMjr*(VLOOKUP($A60,FY16Rev!$A$4:$I$24,9,FALSE))*VLOOKUP($A60,FY15MajorsDegs!$A$3:$S$23,MATCH(I$28,FY15MajorsDegs!$A$2:$S$2,0),FALSE)</f>
        <v>0</v>
      </c>
      <c r="J60" s="217">
        <f>+GPpcntMjr*(VLOOKUP($A60,FY16Rev!$A$4:$I$24,9,FALSE))*VLOOKUP($A60,FY15MajorsDegs!$A$3:$S$23,MATCH(J$28,FY15MajorsDegs!$A$2:$S$2,0),FALSE)</f>
        <v>0</v>
      </c>
      <c r="K60" s="217">
        <f>+GPpcntMjr*(VLOOKUP($A60,FY16Rev!$A$4:$I$24,9,FALSE))*VLOOKUP($A60,FY15MajorsDegs!$A$3:$S$23,MATCH(K$28,FY15MajorsDegs!$A$2:$S$2,0),FALSE)</f>
        <v>2932.0696115081792</v>
      </c>
      <c r="L60" s="217">
        <f>+GPpcntMjr*(VLOOKUP($A60,FY16Rev!$A$4:$I$24,9,FALSE))*VLOOKUP($A60,FY15MajorsDegs!$A$3:$S$23,MATCH(L$28,FY15MajorsDegs!$A$2:$S$2,0),FALSE)</f>
        <v>2128682.5379549381</v>
      </c>
      <c r="M60" s="217">
        <f>+GPpcntMjr*(VLOOKUP($A60,FY16Rev!$A$4:$I$24,9,FALSE))*VLOOKUP($A60,FY15MajorsDegs!$A$3:$S$23,MATCH(M$28,FY15MajorsDegs!$A$2:$S$2,0),FALSE)</f>
        <v>0</v>
      </c>
      <c r="N60" s="217">
        <f>+GPpcntMjr*(VLOOKUP($A60,FY16Rev!$A$4:$I$24,9,FALSE))*VLOOKUP($A60,FY15MajorsDegs!$A$3:$S$23,MATCH(N$28,FY15MajorsDegs!$A$2:$S$2,0),FALSE)</f>
        <v>2932.0696115081792</v>
      </c>
      <c r="O60" s="217">
        <f>+GPpcntMjr*(VLOOKUP($A60,FY16Rev!$A$4:$I$24,9,FALSE))*VLOOKUP($A60,FY15MajorsDegs!$A$3:$S$23,MATCH(O$28,FY15MajorsDegs!$A$2:$S$2,0),FALSE)</f>
        <v>0</v>
      </c>
      <c r="P60" s="217">
        <f>+GPpcntMjr*(VLOOKUP($A60,FY16Rev!$A$4:$I$24,9,FALSE))*VLOOKUP($A60,FY15MajorsDegs!$A$3:$S$23,MATCH(P$28,FY15MajorsDegs!$A$2:$S$2,0),FALSE)</f>
        <v>0</v>
      </c>
      <c r="Q60" s="217">
        <f>+GPpcntMjr*(VLOOKUP($A60,FY16Rev!$A$4:$I$24,9,FALSE))*VLOOKUP($A60,FY15MajorsDegs!$A$3:$S$23,MATCH(Q$28,FY15MajorsDegs!$A$2:$S$2,0),FALSE)</f>
        <v>11728.278446032717</v>
      </c>
      <c r="R60" s="217">
        <f>+GPpcntMjr*(VLOOKUP($A60,FY16Rev!$A$4:$I$24,9,FALSE))*VLOOKUP($A60,FY15MajorsDegs!$A$3:$S$23,MATCH(R$28,FY15MajorsDegs!$A$2:$S$2,0),FALSE)</f>
        <v>0</v>
      </c>
      <c r="S60" s="217">
        <f>+GPpcntMjr*(VLOOKUP($A60,FY16Rev!$A$4:$I$24,9,FALSE))*VLOOKUP($A60,FY15MajorsDegs!$A$3:$S$23,MATCH(S$28,FY15MajorsDegs!$A$2:$S$2,0),FALSE)</f>
        <v>2932.0696115081792</v>
      </c>
      <c r="T60" s="231">
        <f t="shared" si="6"/>
        <v>2149207.025235496</v>
      </c>
    </row>
    <row r="61" spans="1:20" x14ac:dyDescent="0.25">
      <c r="A61" s="229" t="s">
        <v>44</v>
      </c>
      <c r="B61" s="247" t="s">
        <v>45</v>
      </c>
      <c r="C61" s="248">
        <f>+GPpcntMjr*(VLOOKUP($A61,FY16Rev!$A$4:$I$24,9,FALSE))*VLOOKUP($A61,FY15MajorsDegs!$A$3:$S$23,MATCH(C$28,FY15MajorsDegs!$A$2:$S$2,0),FALSE)</f>
        <v>0</v>
      </c>
      <c r="D61" s="248">
        <f>+GPpcntMjr*(VLOOKUP($A61,FY16Rev!$A$4:$I$24,9,FALSE))*VLOOKUP($A61,FY15MajorsDegs!$A$3:$S$23,MATCH(D$28,FY15MajorsDegs!$A$2:$S$2,0),FALSE)</f>
        <v>0</v>
      </c>
      <c r="E61" s="248">
        <f>+GPpcntMjr*(VLOOKUP($A61,FY16Rev!$A$4:$I$24,9,FALSE))*VLOOKUP($A61,FY15MajorsDegs!$A$3:$S$23,MATCH(E$28,FY15MajorsDegs!$A$2:$S$2,0),FALSE)</f>
        <v>0</v>
      </c>
      <c r="F61" s="248">
        <f>+GPpcntMjr*(VLOOKUP($A61,FY16Rev!$A$4:$I$24,9,FALSE))*VLOOKUP($A61,FY15MajorsDegs!$A$3:$S$23,MATCH(F$28,FY15MajorsDegs!$A$2:$S$2,0),FALSE)</f>
        <v>0</v>
      </c>
      <c r="G61" s="248">
        <f>+GPpcntMjr*(VLOOKUP($A61,FY16Rev!$A$4:$I$24,9,FALSE))*VLOOKUP($A61,FY15MajorsDegs!$A$3:$S$23,MATCH(G$28,FY15MajorsDegs!$A$2:$S$2,0),FALSE)</f>
        <v>0</v>
      </c>
      <c r="H61" s="248">
        <f>+GPpcntMjr*(VLOOKUP($A61,FY16Rev!$A$4:$I$24,9,FALSE))*VLOOKUP($A61,FY15MajorsDegs!$A$3:$S$23,MATCH(H$28,FY15MajorsDegs!$A$2:$S$2,0),FALSE)</f>
        <v>0</v>
      </c>
      <c r="I61" s="248">
        <f>+GPpcntMjr*(VLOOKUP($A61,FY16Rev!$A$4:$I$24,9,FALSE))*VLOOKUP($A61,FY15MajorsDegs!$A$3:$S$23,MATCH(I$28,FY15MajorsDegs!$A$2:$S$2,0),FALSE)</f>
        <v>0</v>
      </c>
      <c r="J61" s="248">
        <f>+GPpcntMjr*(VLOOKUP($A61,FY16Rev!$A$4:$I$24,9,FALSE))*VLOOKUP($A61,FY15MajorsDegs!$A$3:$S$23,MATCH(J$28,FY15MajorsDegs!$A$2:$S$2,0),FALSE)</f>
        <v>0</v>
      </c>
      <c r="K61" s="248">
        <f>+GPpcntMjr*(VLOOKUP($A61,FY16Rev!$A$4:$I$24,9,FALSE))*VLOOKUP($A61,FY15MajorsDegs!$A$3:$S$23,MATCH(K$28,FY15MajorsDegs!$A$2:$S$2,0),FALSE)</f>
        <v>0</v>
      </c>
      <c r="L61" s="248">
        <f>+GPpcntMjr*(VLOOKUP($A61,FY16Rev!$A$4:$I$24,9,FALSE))*VLOOKUP($A61,FY15MajorsDegs!$A$3:$S$23,MATCH(L$28,FY15MajorsDegs!$A$2:$S$2,0),FALSE)</f>
        <v>0</v>
      </c>
      <c r="M61" s="248">
        <f>+GPpcntMjr*(VLOOKUP($A61,FY16Rev!$A$4:$I$24,9,FALSE))*VLOOKUP($A61,FY15MajorsDegs!$A$3:$S$23,MATCH(M$28,FY15MajorsDegs!$A$2:$S$2,0),FALSE)</f>
        <v>0</v>
      </c>
      <c r="N61" s="248">
        <f>+GPpcntMjr*(VLOOKUP($A61,FY16Rev!$A$4:$I$24,9,FALSE))*VLOOKUP($A61,FY15MajorsDegs!$A$3:$S$23,MATCH(N$28,FY15MajorsDegs!$A$2:$S$2,0),FALSE)</f>
        <v>25090.499405842442</v>
      </c>
      <c r="O61" s="248">
        <f>+GPpcntMjr*(VLOOKUP($A61,FY16Rev!$A$4:$I$24,9,FALSE))*VLOOKUP($A61,FY15MajorsDegs!$A$3:$S$23,MATCH(O$28,FY15MajorsDegs!$A$2:$S$2,0),FALSE)</f>
        <v>0</v>
      </c>
      <c r="P61" s="248">
        <f>+GPpcntMjr*(VLOOKUP($A61,FY16Rev!$A$4:$I$24,9,FALSE))*VLOOKUP($A61,FY15MajorsDegs!$A$3:$S$23,MATCH(P$28,FY15MajorsDegs!$A$2:$S$2,0),FALSE)</f>
        <v>0</v>
      </c>
      <c r="Q61" s="248">
        <f>+GPpcntMjr*(VLOOKUP($A61,FY16Rev!$A$4:$I$24,9,FALSE))*VLOOKUP($A61,FY15MajorsDegs!$A$3:$S$23,MATCH(Q$28,FY15MajorsDegs!$A$2:$S$2,0),FALSE)</f>
        <v>1963331.5785071715</v>
      </c>
      <c r="R61" s="248">
        <f>+GPpcntMjr*(VLOOKUP($A61,FY16Rev!$A$4:$I$24,9,FALSE))*VLOOKUP($A61,FY15MajorsDegs!$A$3:$S$23,MATCH(R$28,FY15MajorsDegs!$A$2:$S$2,0),FALSE)</f>
        <v>0</v>
      </c>
      <c r="S61" s="248">
        <f>+GPpcntMjr*(VLOOKUP($A61,FY16Rev!$A$4:$I$24,9,FALSE))*VLOOKUP($A61,FY15MajorsDegs!$A$3:$S$23,MATCH(S$28,FY15MajorsDegs!$A$2:$S$2,0),FALSE)</f>
        <v>4181.7499009737394</v>
      </c>
      <c r="T61" s="286">
        <f t="shared" si="6"/>
        <v>1992603.8278139876</v>
      </c>
    </row>
    <row r="62" spans="1:20" s="44" customFormat="1" x14ac:dyDescent="0.25">
      <c r="A62" s="229" t="s">
        <v>48</v>
      </c>
      <c r="B62" s="230" t="s">
        <v>49</v>
      </c>
      <c r="C62" s="217">
        <f>+GPpcntMjr*(VLOOKUP($A62,FY16Rev!$A$4:$I$24,9,FALSE))*VLOOKUP($A62,FY15MajorsDegs!$A$3:$S$23,MATCH(C$28,FY15MajorsDegs!$A$2:$S$2,0),FALSE)</f>
        <v>4457.9985821209266</v>
      </c>
      <c r="D62" s="217">
        <f>+GPpcntMjr*(VLOOKUP($A62,FY16Rev!$A$4:$I$24,9,FALSE))*VLOOKUP($A62,FY15MajorsDegs!$A$3:$S$23,MATCH(D$28,FY15MajorsDegs!$A$2:$S$2,0),FALSE)</f>
        <v>20803.993383230991</v>
      </c>
      <c r="E62" s="217">
        <f>+GPpcntMjr*(VLOOKUP($A62,FY16Rev!$A$4:$I$24,9,FALSE))*VLOOKUP($A62,FY15MajorsDegs!$A$3:$S$23,MATCH(E$28,FY15MajorsDegs!$A$2:$S$2,0),FALSE)</f>
        <v>0</v>
      </c>
      <c r="F62" s="217">
        <f>+GPpcntMjr*(VLOOKUP($A62,FY16Rev!$A$4:$I$24,9,FALSE))*VLOOKUP($A62,FY15MajorsDegs!$A$3:$S$23,MATCH(F$28,FY15MajorsDegs!$A$2:$S$2,0),FALSE)</f>
        <v>0</v>
      </c>
      <c r="G62" s="217">
        <f>+GPpcntMjr*(VLOOKUP($A62,FY16Rev!$A$4:$I$24,9,FALSE))*VLOOKUP($A62,FY15MajorsDegs!$A$3:$S$23,MATCH(G$28,FY15MajorsDegs!$A$2:$S$2,0),FALSE)</f>
        <v>7429.9976368682101</v>
      </c>
      <c r="H62" s="217">
        <f>+GPpcntMjr*(VLOOKUP($A62,FY16Rev!$A$4:$I$24,9,FALSE))*VLOOKUP($A62,FY15MajorsDegs!$A$3:$S$23,MATCH(H$28,FY15MajorsDegs!$A$2:$S$2,0),FALSE)</f>
        <v>0</v>
      </c>
      <c r="I62" s="217">
        <f>+GPpcntMjr*(VLOOKUP($A62,FY16Rev!$A$4:$I$24,9,FALSE))*VLOOKUP($A62,FY15MajorsDegs!$A$3:$S$23,MATCH(I$28,FY15MajorsDegs!$A$2:$S$2,0),FALSE)</f>
        <v>0</v>
      </c>
      <c r="J62" s="217">
        <f>+GPpcntMjr*(VLOOKUP($A62,FY16Rev!$A$4:$I$24,9,FALSE))*VLOOKUP($A62,FY15MajorsDegs!$A$3:$S$23,MATCH(J$28,FY15MajorsDegs!$A$2:$S$2,0),FALSE)</f>
        <v>4457.9985821209266</v>
      </c>
      <c r="K62" s="217">
        <f>+GPpcntMjr*(VLOOKUP($A62,FY16Rev!$A$4:$I$24,9,FALSE))*VLOOKUP($A62,FY15MajorsDegs!$A$3:$S$23,MATCH(K$28,FY15MajorsDegs!$A$2:$S$2,0),FALSE)</f>
        <v>1485.999527373642</v>
      </c>
      <c r="L62" s="217">
        <f>+GPpcntMjr*(VLOOKUP($A62,FY16Rev!$A$4:$I$24,9,FALSE))*VLOOKUP($A62,FY15MajorsDegs!$A$3:$S$23,MATCH(L$28,FY15MajorsDegs!$A$2:$S$2,0),FALSE)</f>
        <v>28233.991020099198</v>
      </c>
      <c r="M62" s="217">
        <f>+GPpcntMjr*(VLOOKUP($A62,FY16Rev!$A$4:$I$24,9,FALSE))*VLOOKUP($A62,FY15MajorsDegs!$A$3:$S$23,MATCH(M$28,FY15MajorsDegs!$A$2:$S$2,0),FALSE)</f>
        <v>0</v>
      </c>
      <c r="N62" s="217">
        <f>+GPpcntMjr*(VLOOKUP($A62,FY16Rev!$A$4:$I$24,9,FALSE))*VLOOKUP($A62,FY15MajorsDegs!$A$3:$S$23,MATCH(N$28,FY15MajorsDegs!$A$2:$S$2,0),FALSE)</f>
        <v>212497.93241443083</v>
      </c>
      <c r="O62" s="217">
        <f>+GPpcntMjr*(VLOOKUP($A62,FY16Rev!$A$4:$I$24,9,FALSE))*VLOOKUP($A62,FY15MajorsDegs!$A$3:$S$23,MATCH(O$28,FY15MajorsDegs!$A$2:$S$2,0),FALSE)</f>
        <v>1485.999527373642</v>
      </c>
      <c r="P62" s="217">
        <f>+GPpcntMjr*(VLOOKUP($A62,FY16Rev!$A$4:$I$24,9,FALSE))*VLOOKUP($A62,FY15MajorsDegs!$A$3:$S$23,MATCH(P$28,FY15MajorsDegs!$A$2:$S$2,0),FALSE)</f>
        <v>0</v>
      </c>
      <c r="Q62" s="217">
        <f>+GPpcntMjr*(VLOOKUP($A62,FY16Rev!$A$4:$I$24,9,FALSE))*VLOOKUP($A62,FY15MajorsDegs!$A$3:$S$23,MATCH(Q$28,FY15MajorsDegs!$A$2:$S$2,0),FALSE)</f>
        <v>676129.78495500714</v>
      </c>
      <c r="R62" s="217">
        <f>+GPpcntMjr*(VLOOKUP($A62,FY16Rev!$A$4:$I$24,9,FALSE))*VLOOKUP($A62,FY15MajorsDegs!$A$3:$S$23,MATCH(R$28,FY15MajorsDegs!$A$2:$S$2,0),FALSE)</f>
        <v>0</v>
      </c>
      <c r="S62" s="217">
        <f>+GPpcntMjr*(VLOOKUP($A62,FY16Rev!$A$4:$I$24,9,FALSE))*VLOOKUP($A62,FY15MajorsDegs!$A$3:$S$23,MATCH(S$28,FY15MajorsDegs!$A$2:$S$2,0),FALSE)</f>
        <v>20803.993383230991</v>
      </c>
      <c r="T62" s="231">
        <f t="shared" si="6"/>
        <v>977787.68901185656</v>
      </c>
    </row>
    <row r="63" spans="1:20" x14ac:dyDescent="0.25">
      <c r="A63" s="229" t="s">
        <v>41</v>
      </c>
      <c r="B63" s="247" t="s">
        <v>53</v>
      </c>
      <c r="C63" s="248">
        <f>+GPpcntMjr*(VLOOKUP($A63,FY16Rev!$A$4:$I$24,9,FALSE))*VLOOKUP($A63,FY15MajorsDegs!$A$3:$S$23,MATCH(C$28,FY15MajorsDegs!$A$2:$S$2,0),FALSE)</f>
        <v>3279030.9932464161</v>
      </c>
      <c r="D63" s="248">
        <f>+GPpcntMjr*(VLOOKUP($A63,FY16Rev!$A$4:$I$24,9,FALSE))*VLOOKUP($A63,FY15MajorsDegs!$A$3:$S$23,MATCH(D$28,FY15MajorsDegs!$A$2:$S$2,0),FALSE)</f>
        <v>3078.9023410764466</v>
      </c>
      <c r="E63" s="248">
        <f>+GPpcntMjr*(VLOOKUP($A63,FY16Rev!$A$4:$I$24,9,FALSE))*VLOOKUP($A63,FY15MajorsDegs!$A$3:$S$23,MATCH(E$28,FY15MajorsDegs!$A$2:$S$2,0),FALSE)</f>
        <v>6157.8046821528933</v>
      </c>
      <c r="F63" s="248">
        <f>+GPpcntMjr*(VLOOKUP($A63,FY16Rev!$A$4:$I$24,9,FALSE))*VLOOKUP($A63,FY15MajorsDegs!$A$3:$S$23,MATCH(F$28,FY15MajorsDegs!$A$2:$S$2,0),FALSE)</f>
        <v>0</v>
      </c>
      <c r="G63" s="248">
        <f>+GPpcntMjr*(VLOOKUP($A63,FY16Rev!$A$4:$I$24,9,FALSE))*VLOOKUP($A63,FY15MajorsDegs!$A$3:$S$23,MATCH(G$28,FY15MajorsDegs!$A$2:$S$2,0),FALSE)</f>
        <v>12315.609364305787</v>
      </c>
      <c r="H63" s="248">
        <f>+GPpcntMjr*(VLOOKUP($A63,FY16Rev!$A$4:$I$24,9,FALSE))*VLOOKUP($A63,FY15MajorsDegs!$A$3:$S$23,MATCH(H$28,FY15MajorsDegs!$A$2:$S$2,0),FALSE)</f>
        <v>9236.7070232293408</v>
      </c>
      <c r="I63" s="248">
        <f>+GPpcntMjr*(VLOOKUP($A63,FY16Rev!$A$4:$I$24,9,FALSE))*VLOOKUP($A63,FY15MajorsDegs!$A$3:$S$23,MATCH(I$28,FY15MajorsDegs!$A$2:$S$2,0),FALSE)</f>
        <v>0</v>
      </c>
      <c r="J63" s="248">
        <f>+GPpcntMjr*(VLOOKUP($A63,FY16Rev!$A$4:$I$24,9,FALSE))*VLOOKUP($A63,FY15MajorsDegs!$A$3:$S$23,MATCH(J$28,FY15MajorsDegs!$A$2:$S$2,0),FALSE)</f>
        <v>0</v>
      </c>
      <c r="K63" s="248">
        <f>+GPpcntMjr*(VLOOKUP($A63,FY16Rev!$A$4:$I$24,9,FALSE))*VLOOKUP($A63,FY15MajorsDegs!$A$3:$S$23,MATCH(K$28,FY15MajorsDegs!$A$2:$S$2,0),FALSE)</f>
        <v>18473.414046458682</v>
      </c>
      <c r="L63" s="248">
        <f>+GPpcntMjr*(VLOOKUP($A63,FY16Rev!$A$4:$I$24,9,FALSE))*VLOOKUP($A63,FY15MajorsDegs!$A$3:$S$23,MATCH(L$28,FY15MajorsDegs!$A$2:$S$2,0),FALSE)</f>
        <v>0</v>
      </c>
      <c r="M63" s="248">
        <f>+GPpcntMjr*(VLOOKUP($A63,FY16Rev!$A$4:$I$24,9,FALSE))*VLOOKUP($A63,FY15MajorsDegs!$A$3:$S$23,MATCH(M$28,FY15MajorsDegs!$A$2:$S$2,0),FALSE)</f>
        <v>0</v>
      </c>
      <c r="N63" s="248">
        <f>+GPpcntMjr*(VLOOKUP($A63,FY16Rev!$A$4:$I$24,9,FALSE))*VLOOKUP($A63,FY15MajorsDegs!$A$3:$S$23,MATCH(N$28,FY15MajorsDegs!$A$2:$S$2,0),FALSE)</f>
        <v>0</v>
      </c>
      <c r="O63" s="248">
        <f>+GPpcntMjr*(VLOOKUP($A63,FY16Rev!$A$4:$I$24,9,FALSE))*VLOOKUP($A63,FY15MajorsDegs!$A$3:$S$23,MATCH(O$28,FY15MajorsDegs!$A$2:$S$2,0),FALSE)</f>
        <v>0</v>
      </c>
      <c r="P63" s="248">
        <f>+GPpcntMjr*(VLOOKUP($A63,FY16Rev!$A$4:$I$24,9,FALSE))*VLOOKUP($A63,FY15MajorsDegs!$A$3:$S$23,MATCH(P$28,FY15MajorsDegs!$A$2:$S$2,0),FALSE)</f>
        <v>0</v>
      </c>
      <c r="Q63" s="248">
        <f>+GPpcntMjr*(VLOOKUP($A63,FY16Rev!$A$4:$I$24,9,FALSE))*VLOOKUP($A63,FY15MajorsDegs!$A$3:$S$23,MATCH(Q$28,FY15MajorsDegs!$A$2:$S$2,0),FALSE)</f>
        <v>0</v>
      </c>
      <c r="R63" s="248">
        <f>+GPpcntMjr*(VLOOKUP($A63,FY16Rev!$A$4:$I$24,9,FALSE))*VLOOKUP($A63,FY15MajorsDegs!$A$3:$S$23,MATCH(R$28,FY15MajorsDegs!$A$2:$S$2,0),FALSE)</f>
        <v>0</v>
      </c>
      <c r="S63" s="248">
        <f>+GPpcntMjr*(VLOOKUP($A63,FY16Rev!$A$4:$I$24,9,FALSE))*VLOOKUP($A63,FY15MajorsDegs!$A$3:$S$23,MATCH(S$28,FY15MajorsDegs!$A$2:$S$2,0),FALSE)</f>
        <v>61578.046821528944</v>
      </c>
      <c r="T63" s="286">
        <f t="shared" si="6"/>
        <v>3389871.4775251686</v>
      </c>
    </row>
    <row r="64" spans="1:20" s="44" customFormat="1" x14ac:dyDescent="0.25">
      <c r="A64" s="229" t="s">
        <v>34</v>
      </c>
      <c r="B64" s="230" t="s">
        <v>58</v>
      </c>
      <c r="C64" s="217">
        <f>+GPpcntMjr*(VLOOKUP($A64,FY16Rev!$A$4:$I$24,9,FALSE))*VLOOKUP($A64,FY15MajorsDegs!$A$3:$S$23,MATCH(C$28,FY15MajorsDegs!$A$2:$S$2,0),FALSE)</f>
        <v>0</v>
      </c>
      <c r="D64" s="217">
        <f>+GPpcntMjr*(VLOOKUP($A64,FY16Rev!$A$4:$I$24,9,FALSE))*VLOOKUP($A64,FY15MajorsDegs!$A$3:$S$23,MATCH(D$28,FY15MajorsDegs!$A$2:$S$2,0),FALSE)</f>
        <v>0</v>
      </c>
      <c r="E64" s="217">
        <f>+GPpcntMjr*(VLOOKUP($A64,FY16Rev!$A$4:$I$24,9,FALSE))*VLOOKUP($A64,FY15MajorsDegs!$A$3:$S$23,MATCH(E$28,FY15MajorsDegs!$A$2:$S$2,0),FALSE)</f>
        <v>0</v>
      </c>
      <c r="F64" s="217">
        <f>+GPpcntMjr*(VLOOKUP($A64,FY16Rev!$A$4:$I$24,9,FALSE))*VLOOKUP($A64,FY15MajorsDegs!$A$3:$S$23,MATCH(F$28,FY15MajorsDegs!$A$2:$S$2,0),FALSE)</f>
        <v>0</v>
      </c>
      <c r="G64" s="217">
        <f>+GPpcntMjr*(VLOOKUP($A64,FY16Rev!$A$4:$I$24,9,FALSE))*VLOOKUP($A64,FY15MajorsDegs!$A$3:$S$23,MATCH(G$28,FY15MajorsDegs!$A$2:$S$2,0),FALSE)</f>
        <v>416665.81103716791</v>
      </c>
      <c r="H64" s="217">
        <f>+GPpcntMjr*(VLOOKUP($A64,FY16Rev!$A$4:$I$24,9,FALSE))*VLOOKUP($A64,FY15MajorsDegs!$A$3:$S$23,MATCH(H$28,FY15MajorsDegs!$A$2:$S$2,0),FALSE)</f>
        <v>0</v>
      </c>
      <c r="I64" s="217">
        <f>+GPpcntMjr*(VLOOKUP($A64,FY16Rev!$A$4:$I$24,9,FALSE))*VLOOKUP($A64,FY15MajorsDegs!$A$3:$S$23,MATCH(I$28,FY15MajorsDegs!$A$2:$S$2,0),FALSE)</f>
        <v>0</v>
      </c>
      <c r="J64" s="217">
        <f>+GPpcntMjr*(VLOOKUP($A64,FY16Rev!$A$4:$I$24,9,FALSE))*VLOOKUP($A64,FY15MajorsDegs!$A$3:$S$23,MATCH(J$28,FY15MajorsDegs!$A$2:$S$2,0),FALSE)</f>
        <v>0</v>
      </c>
      <c r="K64" s="217">
        <f>+GPpcntMjr*(VLOOKUP($A64,FY16Rev!$A$4:$I$24,9,FALSE))*VLOOKUP($A64,FY15MajorsDegs!$A$3:$S$23,MATCH(K$28,FY15MajorsDegs!$A$2:$S$2,0),FALSE)</f>
        <v>0</v>
      </c>
      <c r="L64" s="217">
        <f>+GPpcntMjr*(VLOOKUP($A64,FY16Rev!$A$4:$I$24,9,FALSE))*VLOOKUP($A64,FY15MajorsDegs!$A$3:$S$23,MATCH(L$28,FY15MajorsDegs!$A$2:$S$2,0),FALSE)</f>
        <v>0</v>
      </c>
      <c r="M64" s="217">
        <f>+GPpcntMjr*(VLOOKUP($A64,FY16Rev!$A$4:$I$24,9,FALSE))*VLOOKUP($A64,FY15MajorsDegs!$A$3:$S$23,MATCH(M$28,FY15MajorsDegs!$A$2:$S$2,0),FALSE)</f>
        <v>0</v>
      </c>
      <c r="N64" s="217">
        <f>+GPpcntMjr*(VLOOKUP($A64,FY16Rev!$A$4:$I$24,9,FALSE))*VLOOKUP($A64,FY15MajorsDegs!$A$3:$S$23,MATCH(N$28,FY15MajorsDegs!$A$2:$S$2,0),FALSE)</f>
        <v>0</v>
      </c>
      <c r="O64" s="217">
        <f>+GPpcntMjr*(VLOOKUP($A64,FY16Rev!$A$4:$I$24,9,FALSE))*VLOOKUP($A64,FY15MajorsDegs!$A$3:$S$23,MATCH(O$28,FY15MajorsDegs!$A$2:$S$2,0),FALSE)</f>
        <v>0</v>
      </c>
      <c r="P64" s="217">
        <f>+GPpcntMjr*(VLOOKUP($A64,FY16Rev!$A$4:$I$24,9,FALSE))*VLOOKUP($A64,FY15MajorsDegs!$A$3:$S$23,MATCH(P$28,FY15MajorsDegs!$A$2:$S$2,0),FALSE)</f>
        <v>0</v>
      </c>
      <c r="Q64" s="217">
        <f>+GPpcntMjr*(VLOOKUP($A64,FY16Rev!$A$4:$I$24,9,FALSE))*VLOOKUP($A64,FY15MajorsDegs!$A$3:$S$23,MATCH(Q$28,FY15MajorsDegs!$A$2:$S$2,0),FALSE)</f>
        <v>0</v>
      </c>
      <c r="R64" s="217">
        <f>+GPpcntMjr*(VLOOKUP($A64,FY16Rev!$A$4:$I$24,9,FALSE))*VLOOKUP($A64,FY15MajorsDegs!$A$3:$S$23,MATCH(R$28,FY15MajorsDegs!$A$2:$S$2,0),FALSE)</f>
        <v>0</v>
      </c>
      <c r="S64" s="217">
        <f>+GPpcntMjr*(VLOOKUP($A64,FY16Rev!$A$4:$I$24,9,FALSE))*VLOOKUP($A64,FY15MajorsDegs!$A$3:$S$23,MATCH(S$28,FY15MajorsDegs!$A$2:$S$2,0),FALSE)</f>
        <v>0</v>
      </c>
      <c r="T64" s="231">
        <f t="shared" si="6"/>
        <v>416665.81103716791</v>
      </c>
    </row>
    <row r="65" spans="1:20" x14ac:dyDescent="0.25">
      <c r="A65" s="229" t="s">
        <v>65</v>
      </c>
      <c r="B65" s="247" t="s">
        <v>66</v>
      </c>
      <c r="C65" s="248">
        <f>+GPpcntMjr*(VLOOKUP($A65,FY16Rev!$A$4:$I$24,9,FALSE))*VLOOKUP($A65,FY15MajorsDegs!$A$3:$S$23,MATCH(C$28,FY15MajorsDegs!$A$2:$S$2,0),FALSE)</f>
        <v>59041.228466565255</v>
      </c>
      <c r="D65" s="248">
        <f>+GPpcntMjr*(VLOOKUP($A65,FY16Rev!$A$4:$I$24,9,FALSE))*VLOOKUP($A65,FY15MajorsDegs!$A$3:$S$23,MATCH(D$28,FY15MajorsDegs!$A$2:$S$2,0),FALSE)</f>
        <v>226842.61463469808</v>
      </c>
      <c r="E65" s="248">
        <f>+GPpcntMjr*(VLOOKUP($A65,FY16Rev!$A$4:$I$24,9,FALSE))*VLOOKUP($A65,FY15MajorsDegs!$A$3:$S$23,MATCH(E$28,FY15MajorsDegs!$A$2:$S$2,0),FALSE)</f>
        <v>0</v>
      </c>
      <c r="F65" s="248">
        <f>+GPpcntMjr*(VLOOKUP($A65,FY16Rev!$A$4:$I$24,9,FALSE))*VLOOKUP($A65,FY15MajorsDegs!$A$3:$S$23,MATCH(F$28,FY15MajorsDegs!$A$2:$S$2,0),FALSE)</f>
        <v>0</v>
      </c>
      <c r="G65" s="248">
        <f>+GPpcntMjr*(VLOOKUP($A65,FY16Rev!$A$4:$I$24,9,FALSE))*VLOOKUP($A65,FY15MajorsDegs!$A$3:$S$23,MATCH(G$28,FY15MajorsDegs!$A$2:$S$2,0),FALSE)</f>
        <v>0</v>
      </c>
      <c r="H65" s="248">
        <f>+GPpcntMjr*(VLOOKUP($A65,FY16Rev!$A$4:$I$24,9,FALSE))*VLOOKUP($A65,FY15MajorsDegs!$A$3:$S$23,MATCH(H$28,FY15MajorsDegs!$A$2:$S$2,0),FALSE)</f>
        <v>124297.32308750579</v>
      </c>
      <c r="I65" s="248">
        <f>+GPpcntMjr*(VLOOKUP($A65,FY16Rev!$A$4:$I$24,9,FALSE))*VLOOKUP($A65,FY15MajorsDegs!$A$3:$S$23,MATCH(I$28,FY15MajorsDegs!$A$2:$S$2,0),FALSE)</f>
        <v>24859.464617501159</v>
      </c>
      <c r="J65" s="248">
        <f>+GPpcntMjr*(VLOOKUP($A65,FY16Rev!$A$4:$I$24,9,FALSE))*VLOOKUP($A65,FY15MajorsDegs!$A$3:$S$23,MATCH(J$28,FY15MajorsDegs!$A$2:$S$2,0),FALSE)</f>
        <v>0</v>
      </c>
      <c r="K65" s="248">
        <f>+GPpcntMjr*(VLOOKUP($A65,FY16Rev!$A$4:$I$24,9,FALSE))*VLOOKUP($A65,FY15MajorsDegs!$A$3:$S$23,MATCH(K$28,FY15MajorsDegs!$A$2:$S$2,0),FALSE)</f>
        <v>3188226.3371945233</v>
      </c>
      <c r="L65" s="248">
        <f>+GPpcntMjr*(VLOOKUP($A65,FY16Rev!$A$4:$I$24,9,FALSE))*VLOOKUP($A65,FY15MajorsDegs!$A$3:$S$23,MATCH(L$28,FY15MajorsDegs!$A$2:$S$2,0),FALSE)</f>
        <v>24859.464617501159</v>
      </c>
      <c r="M65" s="248">
        <f>+GPpcntMjr*(VLOOKUP($A65,FY16Rev!$A$4:$I$24,9,FALSE))*VLOOKUP($A65,FY15MajorsDegs!$A$3:$S$23,MATCH(M$28,FY15MajorsDegs!$A$2:$S$2,0),FALSE)</f>
        <v>0</v>
      </c>
      <c r="N65" s="248">
        <f>+GPpcntMjr*(VLOOKUP($A65,FY16Rev!$A$4:$I$24,9,FALSE))*VLOOKUP($A65,FY15MajorsDegs!$A$3:$S$23,MATCH(N$28,FY15MajorsDegs!$A$2:$S$2,0),FALSE)</f>
        <v>6214.8661543752896</v>
      </c>
      <c r="O65" s="248">
        <f>+GPpcntMjr*(VLOOKUP($A65,FY16Rev!$A$4:$I$24,9,FALSE))*VLOOKUP($A65,FY15MajorsDegs!$A$3:$S$23,MATCH(O$28,FY15MajorsDegs!$A$2:$S$2,0),FALSE)</f>
        <v>0</v>
      </c>
      <c r="P65" s="248">
        <f>+GPpcntMjr*(VLOOKUP($A65,FY16Rev!$A$4:$I$24,9,FALSE))*VLOOKUP($A65,FY15MajorsDegs!$A$3:$S$23,MATCH(P$28,FY15MajorsDegs!$A$2:$S$2,0),FALSE)</f>
        <v>0</v>
      </c>
      <c r="Q65" s="248">
        <f>+GPpcntMjr*(VLOOKUP($A65,FY16Rev!$A$4:$I$24,9,FALSE))*VLOOKUP($A65,FY15MajorsDegs!$A$3:$S$23,MATCH(Q$28,FY15MajorsDegs!$A$2:$S$2,0),FALSE)</f>
        <v>68363.527698128179</v>
      </c>
      <c r="R65" s="248">
        <f>+GPpcntMjr*(VLOOKUP($A65,FY16Rev!$A$4:$I$24,9,FALSE))*VLOOKUP($A65,FY15MajorsDegs!$A$3:$S$23,MATCH(R$28,FY15MajorsDegs!$A$2:$S$2,0),FALSE)</f>
        <v>0</v>
      </c>
      <c r="S65" s="248">
        <f>+GPpcntMjr*(VLOOKUP($A65,FY16Rev!$A$4:$I$24,9,FALSE))*VLOOKUP($A65,FY15MajorsDegs!$A$3:$S$23,MATCH(S$28,FY15MajorsDegs!$A$2:$S$2,0),FALSE)</f>
        <v>3107.4330771876448</v>
      </c>
      <c r="T65" s="286">
        <f t="shared" si="6"/>
        <v>3725812.2595479861</v>
      </c>
    </row>
    <row r="66" spans="1:20" s="44" customFormat="1" x14ac:dyDescent="0.25">
      <c r="A66" s="229" t="s">
        <v>68</v>
      </c>
      <c r="B66" s="230" t="s">
        <v>69</v>
      </c>
      <c r="C66" s="217">
        <f>+GPpcntMjr*(VLOOKUP($A66,FY16Rev!$A$4:$I$24,9,FALSE))*VLOOKUP($A66,FY15MajorsDegs!$A$3:$S$23,MATCH(C$28,FY15MajorsDegs!$A$2:$S$2,0),FALSE)</f>
        <v>0</v>
      </c>
      <c r="D66" s="217">
        <f>+GPpcntMjr*(VLOOKUP($A66,FY16Rev!$A$4:$I$24,9,FALSE))*VLOOKUP($A66,FY15MajorsDegs!$A$3:$S$23,MATCH(D$28,FY15MajorsDegs!$A$2:$S$2,0),FALSE)</f>
        <v>20161.291628583509</v>
      </c>
      <c r="E66" s="217">
        <f>+GPpcntMjr*(VLOOKUP($A66,FY16Rev!$A$4:$I$24,9,FALSE))*VLOOKUP($A66,FY15MajorsDegs!$A$3:$S$23,MATCH(E$28,FY15MajorsDegs!$A$2:$S$2,0),FALSE)</f>
        <v>3477822.8059306554</v>
      </c>
      <c r="F66" s="217">
        <f>+GPpcntMjr*(VLOOKUP($A66,FY16Rev!$A$4:$I$24,9,FALSE))*VLOOKUP($A66,FY15MajorsDegs!$A$3:$S$23,MATCH(F$28,FY15MajorsDegs!$A$2:$S$2,0),FALSE)</f>
        <v>0</v>
      </c>
      <c r="G66" s="217">
        <f>+GPpcntMjr*(VLOOKUP($A66,FY16Rev!$A$4:$I$24,9,FALSE))*VLOOKUP($A66,FY15MajorsDegs!$A$3:$S$23,MATCH(G$28,FY15MajorsDegs!$A$2:$S$2,0),FALSE)</f>
        <v>0</v>
      </c>
      <c r="H66" s="217">
        <f>+GPpcntMjr*(VLOOKUP($A66,FY16Rev!$A$4:$I$24,9,FALSE))*VLOOKUP($A66,FY15MajorsDegs!$A$3:$S$23,MATCH(H$28,FY15MajorsDegs!$A$2:$S$2,0),FALSE)</f>
        <v>15120.968721437632</v>
      </c>
      <c r="I66" s="217">
        <f>+GPpcntMjr*(VLOOKUP($A66,FY16Rev!$A$4:$I$24,9,FALSE))*VLOOKUP($A66,FY15MajorsDegs!$A$3:$S$23,MATCH(I$28,FY15MajorsDegs!$A$2:$S$2,0),FALSE)</f>
        <v>0</v>
      </c>
      <c r="J66" s="217">
        <f>+GPpcntMjr*(VLOOKUP($A66,FY16Rev!$A$4:$I$24,9,FALSE))*VLOOKUP($A66,FY15MajorsDegs!$A$3:$S$23,MATCH(J$28,FY15MajorsDegs!$A$2:$S$2,0),FALSE)</f>
        <v>5040.3229071458773</v>
      </c>
      <c r="K66" s="217">
        <f>+GPpcntMjr*(VLOOKUP($A66,FY16Rev!$A$4:$I$24,9,FALSE))*VLOOKUP($A66,FY15MajorsDegs!$A$3:$S$23,MATCH(K$28,FY15MajorsDegs!$A$2:$S$2,0),FALSE)</f>
        <v>0</v>
      </c>
      <c r="L66" s="217">
        <f>+GPpcntMjr*(VLOOKUP($A66,FY16Rev!$A$4:$I$24,9,FALSE))*VLOOKUP($A66,FY15MajorsDegs!$A$3:$S$23,MATCH(L$28,FY15MajorsDegs!$A$2:$S$2,0),FALSE)</f>
        <v>0</v>
      </c>
      <c r="M66" s="217">
        <f>+GPpcntMjr*(VLOOKUP($A66,FY16Rev!$A$4:$I$24,9,FALSE))*VLOOKUP($A66,FY15MajorsDegs!$A$3:$S$23,MATCH(M$28,FY15MajorsDegs!$A$2:$S$2,0),FALSE)</f>
        <v>0</v>
      </c>
      <c r="N66" s="217">
        <f>+GPpcntMjr*(VLOOKUP($A66,FY16Rev!$A$4:$I$24,9,FALSE))*VLOOKUP($A66,FY15MajorsDegs!$A$3:$S$23,MATCH(N$28,FY15MajorsDegs!$A$2:$S$2,0),FALSE)</f>
        <v>0</v>
      </c>
      <c r="O66" s="217">
        <f>+GPpcntMjr*(VLOOKUP($A66,FY16Rev!$A$4:$I$24,9,FALSE))*VLOOKUP($A66,FY15MajorsDegs!$A$3:$S$23,MATCH(O$28,FY15MajorsDegs!$A$2:$S$2,0),FALSE)</f>
        <v>0</v>
      </c>
      <c r="P66" s="217">
        <f>+GPpcntMjr*(VLOOKUP($A66,FY16Rev!$A$4:$I$24,9,FALSE))*VLOOKUP($A66,FY15MajorsDegs!$A$3:$S$23,MATCH(P$28,FY15MajorsDegs!$A$2:$S$2,0),FALSE)</f>
        <v>0</v>
      </c>
      <c r="Q66" s="217">
        <f>+GPpcntMjr*(VLOOKUP($A66,FY16Rev!$A$4:$I$24,9,FALSE))*VLOOKUP($A66,FY15MajorsDegs!$A$3:$S$23,MATCH(Q$28,FY15MajorsDegs!$A$2:$S$2,0),FALSE)</f>
        <v>0</v>
      </c>
      <c r="R66" s="217">
        <f>+GPpcntMjr*(VLOOKUP($A66,FY16Rev!$A$4:$I$24,9,FALSE))*VLOOKUP($A66,FY15MajorsDegs!$A$3:$S$23,MATCH(R$28,FY15MajorsDegs!$A$2:$S$2,0),FALSE)</f>
        <v>0</v>
      </c>
      <c r="S66" s="217">
        <f>+GPpcntMjr*(VLOOKUP($A66,FY16Rev!$A$4:$I$24,9,FALSE))*VLOOKUP($A66,FY15MajorsDegs!$A$3:$S$23,MATCH(S$28,FY15MajorsDegs!$A$2:$S$2,0),FALSE)</f>
        <v>40322.583257167018</v>
      </c>
      <c r="T66" s="231">
        <f t="shared" si="6"/>
        <v>3558467.9724449897</v>
      </c>
    </row>
    <row r="67" spans="1:20" x14ac:dyDescent="0.25">
      <c r="A67" s="229" t="s">
        <v>55</v>
      </c>
      <c r="B67" s="247" t="s">
        <v>73</v>
      </c>
      <c r="C67" s="248">
        <f>+GPpcntMjr*(VLOOKUP($A67,FY16Rev!$A$4:$I$24,9,FALSE))*VLOOKUP($A67,FY15MajorsDegs!$A$3:$S$23,MATCH(C$28,FY15MajorsDegs!$A$2:$S$2,0),FALSE)</f>
        <v>0</v>
      </c>
      <c r="D67" s="248">
        <f>+GPpcntMjr*(VLOOKUP($A67,FY16Rev!$A$4:$I$24,9,FALSE))*VLOOKUP($A67,FY15MajorsDegs!$A$3:$S$23,MATCH(D$28,FY15MajorsDegs!$A$2:$S$2,0),FALSE)</f>
        <v>25402.733508462257</v>
      </c>
      <c r="E67" s="248">
        <f>+GPpcntMjr*(VLOOKUP($A67,FY16Rev!$A$4:$I$24,9,FALSE))*VLOOKUP($A67,FY15MajorsDegs!$A$3:$S$23,MATCH(E$28,FY15MajorsDegs!$A$2:$S$2,0),FALSE)</f>
        <v>55886.013718616967</v>
      </c>
      <c r="F67" s="248">
        <f>+GPpcntMjr*(VLOOKUP($A67,FY16Rev!$A$4:$I$24,9,FALSE))*VLOOKUP($A67,FY15MajorsDegs!$A$3:$S$23,MATCH(F$28,FY15MajorsDegs!$A$2:$S$2,0),FALSE)</f>
        <v>0</v>
      </c>
      <c r="G67" s="248">
        <f>+GPpcntMjr*(VLOOKUP($A67,FY16Rev!$A$4:$I$24,9,FALSE))*VLOOKUP($A67,FY15MajorsDegs!$A$3:$S$23,MATCH(G$28,FY15MajorsDegs!$A$2:$S$2,0),FALSE)</f>
        <v>20322.186806769805</v>
      </c>
      <c r="H67" s="248">
        <f>+GPpcntMjr*(VLOOKUP($A67,FY16Rev!$A$4:$I$24,9,FALSE))*VLOOKUP($A67,FY15MajorsDegs!$A$3:$S$23,MATCH(H$28,FY15MajorsDegs!$A$2:$S$2,0),FALSE)</f>
        <v>10161.093403384903</v>
      </c>
      <c r="I67" s="248">
        <f>+GPpcntMjr*(VLOOKUP($A67,FY16Rev!$A$4:$I$24,9,FALSE))*VLOOKUP($A67,FY15MajorsDegs!$A$3:$S$23,MATCH(I$28,FY15MajorsDegs!$A$2:$S$2,0),FALSE)</f>
        <v>15241.640105077355</v>
      </c>
      <c r="J67" s="248">
        <f>+GPpcntMjr*(VLOOKUP($A67,FY16Rev!$A$4:$I$24,9,FALSE))*VLOOKUP($A67,FY15MajorsDegs!$A$3:$S$23,MATCH(J$28,FY15MajorsDegs!$A$2:$S$2,0),FALSE)</f>
        <v>8113633.0826028446</v>
      </c>
      <c r="K67" s="248">
        <f>+GPpcntMjr*(VLOOKUP($A67,FY16Rev!$A$4:$I$24,9,FALSE))*VLOOKUP($A67,FY15MajorsDegs!$A$3:$S$23,MATCH(K$28,FY15MajorsDegs!$A$2:$S$2,0),FALSE)</f>
        <v>30483.280210154709</v>
      </c>
      <c r="L67" s="248">
        <f>+GPpcntMjr*(VLOOKUP($A67,FY16Rev!$A$4:$I$24,9,FALSE))*VLOOKUP($A67,FY15MajorsDegs!$A$3:$S$23,MATCH(L$28,FY15MajorsDegs!$A$2:$S$2,0),FALSE)</f>
        <v>0</v>
      </c>
      <c r="M67" s="248">
        <f>+GPpcntMjr*(VLOOKUP($A67,FY16Rev!$A$4:$I$24,9,FALSE))*VLOOKUP($A67,FY15MajorsDegs!$A$3:$S$23,MATCH(M$28,FY15MajorsDegs!$A$2:$S$2,0),FALSE)</f>
        <v>0</v>
      </c>
      <c r="N67" s="248">
        <f>+GPpcntMjr*(VLOOKUP($A67,FY16Rev!$A$4:$I$24,9,FALSE))*VLOOKUP($A67,FY15MajorsDegs!$A$3:$S$23,MATCH(N$28,FY15MajorsDegs!$A$2:$S$2,0),FALSE)</f>
        <v>0</v>
      </c>
      <c r="O67" s="248">
        <f>+GPpcntMjr*(VLOOKUP($A67,FY16Rev!$A$4:$I$24,9,FALSE))*VLOOKUP($A67,FY15MajorsDegs!$A$3:$S$23,MATCH(O$28,FY15MajorsDegs!$A$2:$S$2,0),FALSE)</f>
        <v>0</v>
      </c>
      <c r="P67" s="248">
        <f>+GPpcntMjr*(VLOOKUP($A67,FY16Rev!$A$4:$I$24,9,FALSE))*VLOOKUP($A67,FY15MajorsDegs!$A$3:$S$23,MATCH(P$28,FY15MajorsDegs!$A$2:$S$2,0),FALSE)</f>
        <v>0</v>
      </c>
      <c r="Q67" s="248">
        <f>+GPpcntMjr*(VLOOKUP($A67,FY16Rev!$A$4:$I$24,9,FALSE))*VLOOKUP($A67,FY15MajorsDegs!$A$3:$S$23,MATCH(Q$28,FY15MajorsDegs!$A$2:$S$2,0),FALSE)</f>
        <v>0</v>
      </c>
      <c r="R67" s="248">
        <f>+GPpcntMjr*(VLOOKUP($A67,FY16Rev!$A$4:$I$24,9,FALSE))*VLOOKUP($A67,FY15MajorsDegs!$A$3:$S$23,MATCH(R$28,FY15MajorsDegs!$A$2:$S$2,0),FALSE)</f>
        <v>0</v>
      </c>
      <c r="S67" s="248">
        <f>+GPpcntMjr*(VLOOKUP($A67,FY16Rev!$A$4:$I$24,9,FALSE))*VLOOKUP($A67,FY15MajorsDegs!$A$3:$S$23,MATCH(S$28,FY15MajorsDegs!$A$2:$S$2,0),FALSE)</f>
        <v>0</v>
      </c>
      <c r="T67" s="286">
        <f t="shared" si="6"/>
        <v>8271130.030355311</v>
      </c>
    </row>
    <row r="68" spans="1:20" s="44" customFormat="1" x14ac:dyDescent="0.25">
      <c r="A68" s="229" t="s">
        <v>74</v>
      </c>
      <c r="B68" s="230" t="s">
        <v>75</v>
      </c>
      <c r="C68" s="217">
        <f>+GPpcntMjr*(VLOOKUP($A68,FY16Rev!$A$4:$I$24,9,FALSE))*VLOOKUP($A68,FY15MajorsDegs!$A$3:$S$23,MATCH(C$28,FY15MajorsDegs!$A$2:$S$2,0),FALSE)</f>
        <v>0</v>
      </c>
      <c r="D68" s="217">
        <f>+GPpcntMjr*(VLOOKUP($A68,FY16Rev!$A$4:$I$24,9,FALSE))*VLOOKUP($A68,FY15MajorsDegs!$A$3:$S$23,MATCH(D$28,FY15MajorsDegs!$A$2:$S$2,0),FALSE)</f>
        <v>0</v>
      </c>
      <c r="E68" s="217">
        <f>+GPpcntMjr*(VLOOKUP($A68,FY16Rev!$A$4:$I$24,9,FALSE))*VLOOKUP($A68,FY15MajorsDegs!$A$3:$S$23,MATCH(E$28,FY15MajorsDegs!$A$2:$S$2,0),FALSE)</f>
        <v>0</v>
      </c>
      <c r="F68" s="217">
        <f>+GPpcntMjr*(VLOOKUP($A68,FY16Rev!$A$4:$I$24,9,FALSE))*VLOOKUP($A68,FY15MajorsDegs!$A$3:$S$23,MATCH(F$28,FY15MajorsDegs!$A$2:$S$2,0),FALSE)</f>
        <v>0</v>
      </c>
      <c r="G68" s="217">
        <f>+GPpcntMjr*(VLOOKUP($A68,FY16Rev!$A$4:$I$24,9,FALSE))*VLOOKUP($A68,FY15MajorsDegs!$A$3:$S$23,MATCH(G$28,FY15MajorsDegs!$A$2:$S$2,0),FALSE)</f>
        <v>0</v>
      </c>
      <c r="H68" s="217">
        <f>+GPpcntMjr*(VLOOKUP($A68,FY16Rev!$A$4:$I$24,9,FALSE))*VLOOKUP($A68,FY15MajorsDegs!$A$3:$S$23,MATCH(H$28,FY15MajorsDegs!$A$2:$S$2,0),FALSE)</f>
        <v>0</v>
      </c>
      <c r="I68" s="217">
        <f>+GPpcntMjr*(VLOOKUP($A68,FY16Rev!$A$4:$I$24,9,FALSE))*VLOOKUP($A68,FY15MajorsDegs!$A$3:$S$23,MATCH(I$28,FY15MajorsDegs!$A$2:$S$2,0),FALSE)</f>
        <v>0</v>
      </c>
      <c r="J68" s="217">
        <f>+GPpcntMjr*(VLOOKUP($A68,FY16Rev!$A$4:$I$24,9,FALSE))*VLOOKUP($A68,FY15MajorsDegs!$A$3:$S$23,MATCH(J$28,FY15MajorsDegs!$A$2:$S$2,0),FALSE)</f>
        <v>994951.74287129939</v>
      </c>
      <c r="K68" s="217">
        <f>+GPpcntMjr*(VLOOKUP($A68,FY16Rev!$A$4:$I$24,9,FALSE))*VLOOKUP($A68,FY15MajorsDegs!$A$3:$S$23,MATCH(K$28,FY15MajorsDegs!$A$2:$S$2,0),FALSE)</f>
        <v>0</v>
      </c>
      <c r="L68" s="217">
        <f>+GPpcntMjr*(VLOOKUP($A68,FY16Rev!$A$4:$I$24,9,FALSE))*VLOOKUP($A68,FY15MajorsDegs!$A$3:$S$23,MATCH(L$28,FY15MajorsDegs!$A$2:$S$2,0),FALSE)</f>
        <v>0</v>
      </c>
      <c r="M68" s="217">
        <f>+GPpcntMjr*(VLOOKUP($A68,FY16Rev!$A$4:$I$24,9,FALSE))*VLOOKUP($A68,FY15MajorsDegs!$A$3:$S$23,MATCH(M$28,FY15MajorsDegs!$A$2:$S$2,0),FALSE)</f>
        <v>0</v>
      </c>
      <c r="N68" s="217">
        <f>+GPpcntMjr*(VLOOKUP($A68,FY16Rev!$A$4:$I$24,9,FALSE))*VLOOKUP($A68,FY15MajorsDegs!$A$3:$S$23,MATCH(N$28,FY15MajorsDegs!$A$2:$S$2,0),FALSE)</f>
        <v>0</v>
      </c>
      <c r="O68" s="217">
        <f>+GPpcntMjr*(VLOOKUP($A68,FY16Rev!$A$4:$I$24,9,FALSE))*VLOOKUP($A68,FY15MajorsDegs!$A$3:$S$23,MATCH(O$28,FY15MajorsDegs!$A$2:$S$2,0),FALSE)</f>
        <v>0</v>
      </c>
      <c r="P68" s="217">
        <f>+GPpcntMjr*(VLOOKUP($A68,FY16Rev!$A$4:$I$24,9,FALSE))*VLOOKUP($A68,FY15MajorsDegs!$A$3:$S$23,MATCH(P$28,FY15MajorsDegs!$A$2:$S$2,0),FALSE)</f>
        <v>0</v>
      </c>
      <c r="Q68" s="217">
        <f>+GPpcntMjr*(VLOOKUP($A68,FY16Rev!$A$4:$I$24,9,FALSE))*VLOOKUP($A68,FY15MajorsDegs!$A$3:$S$23,MATCH(Q$28,FY15MajorsDegs!$A$2:$S$2,0),FALSE)</f>
        <v>0</v>
      </c>
      <c r="R68" s="217">
        <f>+GPpcntMjr*(VLOOKUP($A68,FY16Rev!$A$4:$I$24,9,FALSE))*VLOOKUP($A68,FY15MajorsDegs!$A$3:$S$23,MATCH(R$28,FY15MajorsDegs!$A$2:$S$2,0),FALSE)</f>
        <v>0</v>
      </c>
      <c r="S68" s="217">
        <f>+GPpcntMjr*(VLOOKUP($A68,FY16Rev!$A$4:$I$24,9,FALSE))*VLOOKUP($A68,FY15MajorsDegs!$A$3:$S$23,MATCH(S$28,FY15MajorsDegs!$A$2:$S$2,0),FALSE)</f>
        <v>0</v>
      </c>
      <c r="T68" s="231">
        <f t="shared" si="6"/>
        <v>994951.74287129939</v>
      </c>
    </row>
    <row r="69" spans="1:20" x14ac:dyDescent="0.25">
      <c r="A69" s="229" t="s">
        <v>79</v>
      </c>
      <c r="B69" s="247" t="s">
        <v>240</v>
      </c>
      <c r="C69" s="248">
        <f>+GPpcntMjr*(VLOOKUP($A69,FY16Rev!$A$4:$I$24,9,FALSE))*VLOOKUP($A69,FY15MajorsDegs!$A$3:$S$23,MATCH(C$28,FY15MajorsDegs!$A$2:$S$2,0),FALSE)</f>
        <v>0</v>
      </c>
      <c r="D69" s="248">
        <f>+GPpcntMjr*(VLOOKUP($A69,FY16Rev!$A$4:$I$24,9,FALSE))*VLOOKUP($A69,FY15MajorsDegs!$A$3:$S$23,MATCH(D$28,FY15MajorsDegs!$A$2:$S$2,0),FALSE)</f>
        <v>0</v>
      </c>
      <c r="E69" s="248">
        <f>+GPpcntMjr*(VLOOKUP($A69,FY16Rev!$A$4:$I$24,9,FALSE))*VLOOKUP($A69,FY15MajorsDegs!$A$3:$S$23,MATCH(E$28,FY15MajorsDegs!$A$2:$S$2,0),FALSE)</f>
        <v>0</v>
      </c>
      <c r="F69" s="248">
        <f>+GPpcntMjr*(VLOOKUP($A69,FY16Rev!$A$4:$I$24,9,FALSE))*VLOOKUP($A69,FY15MajorsDegs!$A$3:$S$23,MATCH(F$28,FY15MajorsDegs!$A$2:$S$2,0),FALSE)</f>
        <v>0</v>
      </c>
      <c r="G69" s="248">
        <f>+GPpcntMjr*(VLOOKUP($A69,FY16Rev!$A$4:$I$24,9,FALSE))*VLOOKUP($A69,FY15MajorsDegs!$A$3:$S$23,MATCH(G$28,FY15MajorsDegs!$A$2:$S$2,0),FALSE)</f>
        <v>0</v>
      </c>
      <c r="H69" s="248">
        <f>+GPpcntMjr*(VLOOKUP($A69,FY16Rev!$A$4:$I$24,9,FALSE))*VLOOKUP($A69,FY15MajorsDegs!$A$3:$S$23,MATCH(H$28,FY15MajorsDegs!$A$2:$S$2,0),FALSE)</f>
        <v>0</v>
      </c>
      <c r="I69" s="248">
        <f>+GPpcntMjr*(VLOOKUP($A69,FY16Rev!$A$4:$I$24,9,FALSE))*VLOOKUP($A69,FY15MajorsDegs!$A$3:$S$23,MATCH(I$28,FY15MajorsDegs!$A$2:$S$2,0),FALSE)</f>
        <v>0</v>
      </c>
      <c r="J69" s="248">
        <f>+GPpcntMjr*(VLOOKUP($A69,FY16Rev!$A$4:$I$24,9,FALSE))*VLOOKUP($A69,FY15MajorsDegs!$A$3:$S$23,MATCH(J$28,FY15MajorsDegs!$A$2:$S$2,0),FALSE)</f>
        <v>0</v>
      </c>
      <c r="K69" s="248">
        <f>+GPpcntMjr*(VLOOKUP($A69,FY16Rev!$A$4:$I$24,9,FALSE))*VLOOKUP($A69,FY15MajorsDegs!$A$3:$S$23,MATCH(K$28,FY15MajorsDegs!$A$2:$S$2,0),FALSE)</f>
        <v>0</v>
      </c>
      <c r="L69" s="248">
        <f>+GPpcntMjr*(VLOOKUP($A69,FY16Rev!$A$4:$I$24,9,FALSE))*VLOOKUP($A69,FY15MajorsDegs!$A$3:$S$23,MATCH(L$28,FY15MajorsDegs!$A$2:$S$2,0),FALSE)</f>
        <v>0</v>
      </c>
      <c r="M69" s="248">
        <f>+GPpcntMjr*(VLOOKUP($A69,FY16Rev!$A$4:$I$24,9,FALSE))*VLOOKUP($A69,FY15MajorsDegs!$A$3:$S$23,MATCH(M$28,FY15MajorsDegs!$A$2:$S$2,0),FALSE)</f>
        <v>0</v>
      </c>
      <c r="N69" s="248">
        <f>+GPpcntMjr*(VLOOKUP($A69,FY16Rev!$A$4:$I$24,9,FALSE))*VLOOKUP($A69,FY15MajorsDegs!$A$3:$S$23,MATCH(N$28,FY15MajorsDegs!$A$2:$S$2,0),FALSE)</f>
        <v>0</v>
      </c>
      <c r="O69" s="248">
        <f>+GPpcntMjr*(VLOOKUP($A69,FY16Rev!$A$4:$I$24,9,FALSE))*VLOOKUP($A69,FY15MajorsDegs!$A$3:$S$23,MATCH(O$28,FY15MajorsDegs!$A$2:$S$2,0),FALSE)</f>
        <v>881936.11505374871</v>
      </c>
      <c r="P69" s="248">
        <f>+GPpcntMjr*(VLOOKUP($A69,FY16Rev!$A$4:$I$24,9,FALSE))*VLOOKUP($A69,FY15MajorsDegs!$A$3:$S$23,MATCH(P$28,FY15MajorsDegs!$A$2:$S$2,0),FALSE)</f>
        <v>0</v>
      </c>
      <c r="Q69" s="248">
        <f>+GPpcntMjr*(VLOOKUP($A69,FY16Rev!$A$4:$I$24,9,FALSE))*VLOOKUP($A69,FY15MajorsDegs!$A$3:$S$23,MATCH(Q$28,FY15MajorsDegs!$A$2:$S$2,0),FALSE)</f>
        <v>8091.15701884173</v>
      </c>
      <c r="R69" s="248">
        <f>+GPpcntMjr*(VLOOKUP($A69,FY16Rev!$A$4:$I$24,9,FALSE))*VLOOKUP($A69,FY15MajorsDegs!$A$3:$S$23,MATCH(R$28,FY15MajorsDegs!$A$2:$S$2,0),FALSE)</f>
        <v>0</v>
      </c>
      <c r="S69" s="248">
        <f>+GPpcntMjr*(VLOOKUP($A69,FY16Rev!$A$4:$I$24,9,FALSE))*VLOOKUP($A69,FY15MajorsDegs!$A$3:$S$23,MATCH(S$28,FY15MajorsDegs!$A$2:$S$2,0),FALSE)</f>
        <v>0</v>
      </c>
      <c r="T69" s="286">
        <f t="shared" si="6"/>
        <v>890027.27207259042</v>
      </c>
    </row>
    <row r="70" spans="1:20" s="44" customFormat="1" x14ac:dyDescent="0.25">
      <c r="A70" s="229" t="s">
        <v>84</v>
      </c>
      <c r="B70" s="230" t="s">
        <v>85</v>
      </c>
      <c r="C70" s="217">
        <f>+GPpcntMjr*(VLOOKUP($A70,FY16Rev!$A$4:$I$24,9,FALSE))*VLOOKUP($A70,FY15MajorsDegs!$A$3:$S$23,MATCH(C$28,FY15MajorsDegs!$A$2:$S$2,0),FALSE)</f>
        <v>0</v>
      </c>
      <c r="D70" s="217">
        <f>+GPpcntMjr*(VLOOKUP($A70,FY16Rev!$A$4:$I$24,9,FALSE))*VLOOKUP($A70,FY15MajorsDegs!$A$3:$S$23,MATCH(D$28,FY15MajorsDegs!$A$2:$S$2,0),FALSE)</f>
        <v>0</v>
      </c>
      <c r="E70" s="217">
        <f>+GPpcntMjr*(VLOOKUP($A70,FY16Rev!$A$4:$I$24,9,FALSE))*VLOOKUP($A70,FY15MajorsDegs!$A$3:$S$23,MATCH(E$28,FY15MajorsDegs!$A$2:$S$2,0),FALSE)</f>
        <v>0</v>
      </c>
      <c r="F70" s="217">
        <f>+GPpcntMjr*(VLOOKUP($A70,FY16Rev!$A$4:$I$24,9,FALSE))*VLOOKUP($A70,FY15MajorsDegs!$A$3:$S$23,MATCH(F$28,FY15MajorsDegs!$A$2:$S$2,0),FALSE)</f>
        <v>0</v>
      </c>
      <c r="G70" s="217">
        <f>+GPpcntMjr*(VLOOKUP($A70,FY16Rev!$A$4:$I$24,9,FALSE))*VLOOKUP($A70,FY15MajorsDegs!$A$3:$S$23,MATCH(G$28,FY15MajorsDegs!$A$2:$S$2,0),FALSE)</f>
        <v>0</v>
      </c>
      <c r="H70" s="217">
        <f>+GPpcntMjr*(VLOOKUP($A70,FY16Rev!$A$4:$I$24,9,FALSE))*VLOOKUP($A70,FY15MajorsDegs!$A$3:$S$23,MATCH(H$28,FY15MajorsDegs!$A$2:$S$2,0),FALSE)</f>
        <v>0</v>
      </c>
      <c r="I70" s="217">
        <f>+GPpcntMjr*(VLOOKUP($A70,FY16Rev!$A$4:$I$24,9,FALSE))*VLOOKUP($A70,FY15MajorsDegs!$A$3:$S$23,MATCH(I$28,FY15MajorsDegs!$A$2:$S$2,0),FALSE)</f>
        <v>0</v>
      </c>
      <c r="J70" s="217">
        <f>+GPpcntMjr*(VLOOKUP($A70,FY16Rev!$A$4:$I$24,9,FALSE))*VLOOKUP($A70,FY15MajorsDegs!$A$3:$S$23,MATCH(J$28,FY15MajorsDegs!$A$2:$S$2,0),FALSE)</f>
        <v>0</v>
      </c>
      <c r="K70" s="217">
        <f>+GPpcntMjr*(VLOOKUP($A70,FY16Rev!$A$4:$I$24,9,FALSE))*VLOOKUP($A70,FY15MajorsDegs!$A$3:$S$23,MATCH(K$28,FY15MajorsDegs!$A$2:$S$2,0),FALSE)</f>
        <v>0</v>
      </c>
      <c r="L70" s="217">
        <f>+GPpcntMjr*(VLOOKUP($A70,FY16Rev!$A$4:$I$24,9,FALSE))*VLOOKUP($A70,FY15MajorsDegs!$A$3:$S$23,MATCH(L$28,FY15MajorsDegs!$A$2:$S$2,0),FALSE)</f>
        <v>0</v>
      </c>
      <c r="M70" s="217">
        <f>+GPpcntMjr*(VLOOKUP($A70,FY16Rev!$A$4:$I$24,9,FALSE))*VLOOKUP($A70,FY15MajorsDegs!$A$3:$S$23,MATCH(M$28,FY15MajorsDegs!$A$2:$S$2,0),FALSE)</f>
        <v>0</v>
      </c>
      <c r="N70" s="217">
        <f>+GPpcntMjr*(VLOOKUP($A70,FY16Rev!$A$4:$I$24,9,FALSE))*VLOOKUP($A70,FY15MajorsDegs!$A$3:$S$23,MATCH(N$28,FY15MajorsDegs!$A$2:$S$2,0),FALSE)</f>
        <v>0</v>
      </c>
      <c r="O70" s="217">
        <f>+GPpcntMjr*(VLOOKUP($A70,FY16Rev!$A$4:$I$24,9,FALSE))*VLOOKUP($A70,FY15MajorsDegs!$A$3:$S$23,MATCH(O$28,FY15MajorsDegs!$A$2:$S$2,0),FALSE)</f>
        <v>0</v>
      </c>
      <c r="P70" s="217">
        <f>+GPpcntMjr*(VLOOKUP($A70,FY16Rev!$A$4:$I$24,9,FALSE))*VLOOKUP($A70,FY15MajorsDegs!$A$3:$S$23,MATCH(P$28,FY15MajorsDegs!$A$2:$S$2,0),FALSE)</f>
        <v>5402677.1139724078</v>
      </c>
      <c r="Q70" s="217">
        <f>+GPpcntMjr*(VLOOKUP($A70,FY16Rev!$A$4:$I$24,9,FALSE))*VLOOKUP($A70,FY15MajorsDegs!$A$3:$S$23,MATCH(Q$28,FY15MajorsDegs!$A$2:$S$2,0),FALSE)</f>
        <v>0</v>
      </c>
      <c r="R70" s="217">
        <f>+GPpcntMjr*(VLOOKUP($A70,FY16Rev!$A$4:$I$24,9,FALSE))*VLOOKUP($A70,FY15MajorsDegs!$A$3:$S$23,MATCH(R$28,FY15MajorsDegs!$A$2:$S$2,0),FALSE)</f>
        <v>0</v>
      </c>
      <c r="S70" s="217">
        <f>+GPpcntMjr*(VLOOKUP($A70,FY16Rev!$A$4:$I$24,9,FALSE))*VLOOKUP($A70,FY15MajorsDegs!$A$3:$S$23,MATCH(S$28,FY15MajorsDegs!$A$2:$S$2,0),FALSE)</f>
        <v>0</v>
      </c>
      <c r="T70" s="231">
        <f t="shared" si="6"/>
        <v>5402677.1139724078</v>
      </c>
    </row>
    <row r="71" spans="1:20" x14ac:dyDescent="0.25">
      <c r="A71" s="229" t="s">
        <v>87</v>
      </c>
      <c r="B71" s="247" t="s">
        <v>88</v>
      </c>
      <c r="C71" s="248">
        <f>+GPpcntMjr*(VLOOKUP($A71,FY16Rev!$A$4:$I$24,9,FALSE))*VLOOKUP($A71,FY15MajorsDegs!$A$3:$S$23,MATCH(C$28,FY15MajorsDegs!$A$2:$S$2,0),FALSE)</f>
        <v>0</v>
      </c>
      <c r="D71" s="248">
        <f>+GPpcntMjr*(VLOOKUP($A71,FY16Rev!$A$4:$I$24,9,FALSE))*VLOOKUP($A71,FY15MajorsDegs!$A$3:$S$23,MATCH(D$28,FY15MajorsDegs!$A$2:$S$2,0),FALSE)</f>
        <v>0</v>
      </c>
      <c r="E71" s="248">
        <f>+GPpcntMjr*(VLOOKUP($A71,FY16Rev!$A$4:$I$24,9,FALSE))*VLOOKUP($A71,FY15MajorsDegs!$A$3:$S$23,MATCH(E$28,FY15MajorsDegs!$A$2:$S$2,0),FALSE)</f>
        <v>0</v>
      </c>
      <c r="F71" s="248">
        <f>+GPpcntMjr*(VLOOKUP($A71,FY16Rev!$A$4:$I$24,9,FALSE))*VLOOKUP($A71,FY15MajorsDegs!$A$3:$S$23,MATCH(F$28,FY15MajorsDegs!$A$2:$S$2,0),FALSE)</f>
        <v>0</v>
      </c>
      <c r="G71" s="248">
        <f>+GPpcntMjr*(VLOOKUP($A71,FY16Rev!$A$4:$I$24,9,FALSE))*VLOOKUP($A71,FY15MajorsDegs!$A$3:$S$23,MATCH(G$28,FY15MajorsDegs!$A$2:$S$2,0),FALSE)</f>
        <v>27180.824159564901</v>
      </c>
      <c r="H71" s="248">
        <f>+GPpcntMjr*(VLOOKUP($A71,FY16Rev!$A$4:$I$24,9,FALSE))*VLOOKUP($A71,FY15MajorsDegs!$A$3:$S$23,MATCH(H$28,FY15MajorsDegs!$A$2:$S$2,0),FALSE)</f>
        <v>0</v>
      </c>
      <c r="I71" s="248">
        <f>+GPpcntMjr*(VLOOKUP($A71,FY16Rev!$A$4:$I$24,9,FALSE))*VLOOKUP($A71,FY15MajorsDegs!$A$3:$S$23,MATCH(I$28,FY15MajorsDegs!$A$2:$S$2,0),FALSE)</f>
        <v>0</v>
      </c>
      <c r="J71" s="248">
        <f>+GPpcntMjr*(VLOOKUP($A71,FY16Rev!$A$4:$I$24,9,FALSE))*VLOOKUP($A71,FY15MajorsDegs!$A$3:$S$23,MATCH(J$28,FY15MajorsDegs!$A$2:$S$2,0),FALSE)</f>
        <v>0</v>
      </c>
      <c r="K71" s="248">
        <f>+GPpcntMjr*(VLOOKUP($A71,FY16Rev!$A$4:$I$24,9,FALSE))*VLOOKUP($A71,FY15MajorsDegs!$A$3:$S$23,MATCH(K$28,FY15MajorsDegs!$A$2:$S$2,0),FALSE)</f>
        <v>0</v>
      </c>
      <c r="L71" s="248">
        <f>+GPpcntMjr*(VLOOKUP($A71,FY16Rev!$A$4:$I$24,9,FALSE))*VLOOKUP($A71,FY15MajorsDegs!$A$3:$S$23,MATCH(L$28,FY15MajorsDegs!$A$2:$S$2,0),FALSE)</f>
        <v>0</v>
      </c>
      <c r="M71" s="248">
        <f>+GPpcntMjr*(VLOOKUP($A71,FY16Rev!$A$4:$I$24,9,FALSE))*VLOOKUP($A71,FY15MajorsDegs!$A$3:$S$23,MATCH(M$28,FY15MajorsDegs!$A$2:$S$2,0),FALSE)</f>
        <v>0</v>
      </c>
      <c r="N71" s="248">
        <f>+GPpcntMjr*(VLOOKUP($A71,FY16Rev!$A$4:$I$24,9,FALSE))*VLOOKUP($A71,FY15MajorsDegs!$A$3:$S$23,MATCH(N$28,FY15MajorsDegs!$A$2:$S$2,0),FALSE)</f>
        <v>10396665.241033573</v>
      </c>
      <c r="O71" s="248">
        <f>+GPpcntMjr*(VLOOKUP($A71,FY16Rev!$A$4:$I$24,9,FALSE))*VLOOKUP($A71,FY15MajorsDegs!$A$3:$S$23,MATCH(O$28,FY15MajorsDegs!$A$2:$S$2,0),FALSE)</f>
        <v>0</v>
      </c>
      <c r="P71" s="248">
        <f>+GPpcntMjr*(VLOOKUP($A71,FY16Rev!$A$4:$I$24,9,FALSE))*VLOOKUP($A71,FY15MajorsDegs!$A$3:$S$23,MATCH(P$28,FY15MajorsDegs!$A$2:$S$2,0),FALSE)</f>
        <v>0</v>
      </c>
      <c r="Q71" s="248">
        <f>+GPpcntMjr*(VLOOKUP($A71,FY16Rev!$A$4:$I$24,9,FALSE))*VLOOKUP($A71,FY15MajorsDegs!$A$3:$S$23,MATCH(Q$28,FY15MajorsDegs!$A$2:$S$2,0),FALSE)</f>
        <v>131373.98343789703</v>
      </c>
      <c r="R71" s="248">
        <f>+GPpcntMjr*(VLOOKUP($A71,FY16Rev!$A$4:$I$24,9,FALSE))*VLOOKUP($A71,FY15MajorsDegs!$A$3:$S$23,MATCH(R$28,FY15MajorsDegs!$A$2:$S$2,0),FALSE)</f>
        <v>0</v>
      </c>
      <c r="S71" s="248">
        <f>+GPpcntMjr*(VLOOKUP($A71,FY16Rev!$A$4:$I$24,9,FALSE))*VLOOKUP($A71,FY15MajorsDegs!$A$3:$S$23,MATCH(S$28,FY15MajorsDegs!$A$2:$S$2,0),FALSE)</f>
        <v>81542.472478694704</v>
      </c>
      <c r="T71" s="286">
        <f t="shared" si="6"/>
        <v>10636762.52110973</v>
      </c>
    </row>
    <row r="72" spans="1:20" s="44" customFormat="1" x14ac:dyDescent="0.25">
      <c r="A72" s="229" t="s">
        <v>90</v>
      </c>
      <c r="B72" s="230" t="s">
        <v>91</v>
      </c>
      <c r="C72" s="217">
        <f>+GPpcntMjr*(VLOOKUP($A72,FY16Rev!$A$4:$I$24,9,FALSE))*VLOOKUP($A72,FY15MajorsDegs!$A$3:$S$23,MATCH(C$28,FY15MajorsDegs!$A$2:$S$2,0),FALSE)</f>
        <v>0</v>
      </c>
      <c r="D72" s="217">
        <f>+GPpcntMjr*(VLOOKUP($A72,FY16Rev!$A$4:$I$24,9,FALSE))*VLOOKUP($A72,FY15MajorsDegs!$A$3:$S$23,MATCH(D$28,FY15MajorsDegs!$A$2:$S$2,0),FALSE)</f>
        <v>0</v>
      </c>
      <c r="E72" s="217">
        <f>+GPpcntMjr*(VLOOKUP($A72,FY16Rev!$A$4:$I$24,9,FALSE))*VLOOKUP($A72,FY15MajorsDegs!$A$3:$S$23,MATCH(E$28,FY15MajorsDegs!$A$2:$S$2,0),FALSE)</f>
        <v>0</v>
      </c>
      <c r="F72" s="217">
        <f>+GPpcntMjr*(VLOOKUP($A72,FY16Rev!$A$4:$I$24,9,FALSE))*VLOOKUP($A72,FY15MajorsDegs!$A$3:$S$23,MATCH(F$28,FY15MajorsDegs!$A$2:$S$2,0),FALSE)</f>
        <v>0</v>
      </c>
      <c r="G72" s="217">
        <f>+GPpcntMjr*(VLOOKUP($A72,FY16Rev!$A$4:$I$24,9,FALSE))*VLOOKUP($A72,FY15MajorsDegs!$A$3:$S$23,MATCH(G$28,FY15MajorsDegs!$A$2:$S$2,0),FALSE)</f>
        <v>0</v>
      </c>
      <c r="H72" s="217">
        <f>+GPpcntMjr*(VLOOKUP($A72,FY16Rev!$A$4:$I$24,9,FALSE))*VLOOKUP($A72,FY15MajorsDegs!$A$3:$S$23,MATCH(H$28,FY15MajorsDegs!$A$2:$S$2,0),FALSE)</f>
        <v>0</v>
      </c>
      <c r="I72" s="217">
        <f>+GPpcntMjr*(VLOOKUP($A72,FY16Rev!$A$4:$I$24,9,FALSE))*VLOOKUP($A72,FY15MajorsDegs!$A$3:$S$23,MATCH(I$28,FY15MajorsDegs!$A$2:$S$2,0),FALSE)</f>
        <v>0</v>
      </c>
      <c r="J72" s="217">
        <f>+GPpcntMjr*(VLOOKUP($A72,FY16Rev!$A$4:$I$24,9,FALSE))*VLOOKUP($A72,FY15MajorsDegs!$A$3:$S$23,MATCH(J$28,FY15MajorsDegs!$A$2:$S$2,0),FALSE)</f>
        <v>0</v>
      </c>
      <c r="K72" s="217">
        <f>+GPpcntMjr*(VLOOKUP($A72,FY16Rev!$A$4:$I$24,9,FALSE))*VLOOKUP($A72,FY15MajorsDegs!$A$3:$S$23,MATCH(K$28,FY15MajorsDegs!$A$2:$S$2,0),FALSE)</f>
        <v>0</v>
      </c>
      <c r="L72" s="217">
        <f>+GPpcntMjr*(VLOOKUP($A72,FY16Rev!$A$4:$I$24,9,FALSE))*VLOOKUP($A72,FY15MajorsDegs!$A$3:$S$23,MATCH(L$28,FY15MajorsDegs!$A$2:$S$2,0),FALSE)</f>
        <v>0</v>
      </c>
      <c r="M72" s="217">
        <f>+GPpcntMjr*(VLOOKUP($A72,FY16Rev!$A$4:$I$24,9,FALSE))*VLOOKUP($A72,FY15MajorsDegs!$A$3:$S$23,MATCH(M$28,FY15MajorsDegs!$A$2:$S$2,0),FALSE)</f>
        <v>4476837.3898955463</v>
      </c>
      <c r="N72" s="217">
        <f>+GPpcntMjr*(VLOOKUP($A72,FY16Rev!$A$4:$I$24,9,FALSE))*VLOOKUP($A72,FY15MajorsDegs!$A$3:$S$23,MATCH(N$28,FY15MajorsDegs!$A$2:$S$2,0),FALSE)</f>
        <v>0</v>
      </c>
      <c r="O72" s="217">
        <f>+GPpcntMjr*(VLOOKUP($A72,FY16Rev!$A$4:$I$24,9,FALSE))*VLOOKUP($A72,FY15MajorsDegs!$A$3:$S$23,MATCH(O$28,FY15MajorsDegs!$A$2:$S$2,0),FALSE)</f>
        <v>0</v>
      </c>
      <c r="P72" s="217">
        <f>+GPpcntMjr*(VLOOKUP($A72,FY16Rev!$A$4:$I$24,9,FALSE))*VLOOKUP($A72,FY15MajorsDegs!$A$3:$S$23,MATCH(P$28,FY15MajorsDegs!$A$2:$S$2,0),FALSE)</f>
        <v>0</v>
      </c>
      <c r="Q72" s="217">
        <f>+GPpcntMjr*(VLOOKUP($A72,FY16Rev!$A$4:$I$24,9,FALSE))*VLOOKUP($A72,FY15MajorsDegs!$A$3:$S$23,MATCH(Q$28,FY15MajorsDegs!$A$2:$S$2,0),FALSE)</f>
        <v>0</v>
      </c>
      <c r="R72" s="217">
        <f>+GPpcntMjr*(VLOOKUP($A72,FY16Rev!$A$4:$I$24,9,FALSE))*VLOOKUP($A72,FY15MajorsDegs!$A$3:$S$23,MATCH(R$28,FY15MajorsDegs!$A$2:$S$2,0),FALSE)</f>
        <v>0</v>
      </c>
      <c r="S72" s="217">
        <f>+GPpcntMjr*(VLOOKUP($A72,FY16Rev!$A$4:$I$24,9,FALSE))*VLOOKUP($A72,FY15MajorsDegs!$A$3:$S$23,MATCH(S$28,FY15MajorsDegs!$A$2:$S$2,0),FALSE)</f>
        <v>0</v>
      </c>
      <c r="T72" s="231">
        <f t="shared" si="6"/>
        <v>4476837.3898955463</v>
      </c>
    </row>
    <row r="73" spans="1:20" x14ac:dyDescent="0.25">
      <c r="A73" s="249" t="s">
        <v>98</v>
      </c>
      <c r="B73" s="250" t="s">
        <v>222</v>
      </c>
      <c r="C73" s="248">
        <f>+GPpcntMjr*(VLOOKUP($A73,FY16Rev!$A$4:$I$24,9,FALSE))*VLOOKUP($A73,FY15MajorsDegs!$A$3:$S$23,MATCH(C$28,FY15MajorsDegs!$A$2:$S$2,0),FALSE)</f>
        <v>0</v>
      </c>
      <c r="D73" s="248">
        <f>+GPpcntMjr*(VLOOKUP($A73,FY16Rev!$A$4:$I$24,9,FALSE))*VLOOKUP($A73,FY15MajorsDegs!$A$3:$S$23,MATCH(D$28,FY15MajorsDegs!$A$2:$S$2,0),FALSE)</f>
        <v>0</v>
      </c>
      <c r="E73" s="248">
        <f>+GPpcntMjr*(VLOOKUP($A73,FY16Rev!$A$4:$I$24,9,FALSE))*VLOOKUP($A73,FY15MajorsDegs!$A$3:$S$23,MATCH(E$28,FY15MajorsDegs!$A$2:$S$2,0),FALSE)</f>
        <v>0</v>
      </c>
      <c r="F73" s="248">
        <f>+GPpcntMjr*(VLOOKUP($A73,FY16Rev!$A$4:$I$24,9,FALSE))*VLOOKUP($A73,FY15MajorsDegs!$A$3:$S$23,MATCH(F$28,FY15MajorsDegs!$A$2:$S$2,0),FALSE)</f>
        <v>0</v>
      </c>
      <c r="G73" s="248">
        <f>+GPpcntMjr*(VLOOKUP($A73,FY16Rev!$A$4:$I$24,9,FALSE))*VLOOKUP($A73,FY15MajorsDegs!$A$3:$S$23,MATCH(G$28,FY15MajorsDegs!$A$2:$S$2,0),FALSE)</f>
        <v>0</v>
      </c>
      <c r="H73" s="248">
        <f>+GPpcntMjr*(VLOOKUP($A73,FY16Rev!$A$4:$I$24,9,FALSE))*VLOOKUP($A73,FY15MajorsDegs!$A$3:$S$23,MATCH(H$28,FY15MajorsDegs!$A$2:$S$2,0),FALSE)</f>
        <v>0</v>
      </c>
      <c r="I73" s="248">
        <f>+GPpcntMjr*(VLOOKUP($A73,FY16Rev!$A$4:$I$24,9,FALSE))*VLOOKUP($A73,FY15MajorsDegs!$A$3:$S$23,MATCH(I$28,FY15MajorsDegs!$A$2:$S$2,0),FALSE)</f>
        <v>0</v>
      </c>
      <c r="J73" s="248">
        <f>+GPpcntMjr*(VLOOKUP($A73,FY16Rev!$A$4:$I$24,9,FALSE))*VLOOKUP($A73,FY15MajorsDegs!$A$3:$S$23,MATCH(J$28,FY15MajorsDegs!$A$2:$S$2,0),FALSE)</f>
        <v>0</v>
      </c>
      <c r="K73" s="248">
        <f>+GPpcntMjr*(VLOOKUP($A73,FY16Rev!$A$4:$I$24,9,FALSE))*VLOOKUP($A73,FY15MajorsDegs!$A$3:$S$23,MATCH(K$28,FY15MajorsDegs!$A$2:$S$2,0),FALSE)</f>
        <v>0</v>
      </c>
      <c r="L73" s="248">
        <f>+GPpcntMjr*(VLOOKUP($A73,FY16Rev!$A$4:$I$24,9,FALSE))*VLOOKUP($A73,FY15MajorsDegs!$A$3:$S$23,MATCH(L$28,FY15MajorsDegs!$A$2:$S$2,0),FALSE)</f>
        <v>0</v>
      </c>
      <c r="M73" s="248">
        <f>+GPpcntMjr*(VLOOKUP($A73,FY16Rev!$A$4:$I$24,9,FALSE))*VLOOKUP($A73,FY15MajorsDegs!$A$3:$S$23,MATCH(M$28,FY15MajorsDegs!$A$2:$S$2,0),FALSE)</f>
        <v>745832.02122413612</v>
      </c>
      <c r="N73" s="248">
        <f>+GPpcntMjr*(VLOOKUP($A73,FY16Rev!$A$4:$I$24,9,FALSE))*VLOOKUP($A73,FY15MajorsDegs!$A$3:$S$23,MATCH(N$28,FY15MajorsDegs!$A$2:$S$2,0),FALSE)</f>
        <v>0</v>
      </c>
      <c r="O73" s="248">
        <f>+GPpcntMjr*(VLOOKUP($A73,FY16Rev!$A$4:$I$24,9,FALSE))*VLOOKUP($A73,FY15MajorsDegs!$A$3:$S$23,MATCH(O$28,FY15MajorsDegs!$A$2:$S$2,0),FALSE)</f>
        <v>0</v>
      </c>
      <c r="P73" s="248">
        <f>+GPpcntMjr*(VLOOKUP($A73,FY16Rev!$A$4:$I$24,9,FALSE))*VLOOKUP($A73,FY15MajorsDegs!$A$3:$S$23,MATCH(P$28,FY15MajorsDegs!$A$2:$S$2,0),FALSE)</f>
        <v>0</v>
      </c>
      <c r="Q73" s="248">
        <f>+GPpcntMjr*(VLOOKUP($A73,FY16Rev!$A$4:$I$24,9,FALSE))*VLOOKUP($A73,FY15MajorsDegs!$A$3:$S$23,MATCH(Q$28,FY15MajorsDegs!$A$2:$S$2,0),FALSE)</f>
        <v>0</v>
      </c>
      <c r="R73" s="248">
        <f>+GPpcntMjr*(VLOOKUP($A73,FY16Rev!$A$4:$I$24,9,FALSE))*VLOOKUP($A73,FY15MajorsDegs!$A$3:$S$23,MATCH(R$28,FY15MajorsDegs!$A$2:$S$2,0),FALSE)</f>
        <v>0</v>
      </c>
      <c r="S73" s="248">
        <f>+GPpcntMjr*(VLOOKUP($A73,FY16Rev!$A$4:$I$24,9,FALSE))*VLOOKUP($A73,FY15MajorsDegs!$A$3:$S$23,MATCH(S$28,FY15MajorsDegs!$A$2:$S$2,0),FALSE)</f>
        <v>0</v>
      </c>
      <c r="T73" s="286">
        <f t="shared" si="6"/>
        <v>745832.02122413612</v>
      </c>
    </row>
    <row r="74" spans="1:20" x14ac:dyDescent="0.25">
      <c r="B74" s="251" t="s">
        <v>187</v>
      </c>
      <c r="C74" s="252">
        <f t="shared" ref="C74:S74" si="7">SUM(C53:C73)</f>
        <v>5098586.9914193619</v>
      </c>
      <c r="D74" s="252">
        <f t="shared" si="7"/>
        <v>84515794.41122283</v>
      </c>
      <c r="E74" s="252">
        <f t="shared" si="7"/>
        <v>14086737.079591447</v>
      </c>
      <c r="F74" s="252">
        <f t="shared" si="7"/>
        <v>4740893.0449661948</v>
      </c>
      <c r="G74" s="252">
        <f t="shared" si="7"/>
        <v>17270274.307405379</v>
      </c>
      <c r="H74" s="252">
        <f t="shared" si="7"/>
        <v>6614799.9989198605</v>
      </c>
      <c r="I74" s="252">
        <f t="shared" si="7"/>
        <v>1562173.3120933436</v>
      </c>
      <c r="J74" s="252">
        <f t="shared" si="7"/>
        <v>9151737.8827454597</v>
      </c>
      <c r="K74" s="252">
        <f t="shared" si="7"/>
        <v>3324129.1916488498</v>
      </c>
      <c r="L74" s="252">
        <f t="shared" si="7"/>
        <v>2992689.1261949139</v>
      </c>
      <c r="M74" s="252">
        <f t="shared" si="7"/>
        <v>5222669.4111196827</v>
      </c>
      <c r="N74" s="252">
        <f t="shared" si="7"/>
        <v>14992988.511435747</v>
      </c>
      <c r="O74" s="252">
        <f t="shared" si="7"/>
        <v>2941593.6922695786</v>
      </c>
      <c r="P74" s="252">
        <f t="shared" si="7"/>
        <v>5633019.2661054088</v>
      </c>
      <c r="Q74" s="252">
        <f t="shared" si="7"/>
        <v>4228059.5702996887</v>
      </c>
      <c r="R74" s="252">
        <f t="shared" si="7"/>
        <v>142276.0471660202</v>
      </c>
      <c r="S74" s="252">
        <f t="shared" si="7"/>
        <v>1975521.2198032909</v>
      </c>
      <c r="T74" s="252">
        <f t="shared" si="6"/>
        <v>184493943.06440705</v>
      </c>
    </row>
  </sheetData>
  <mergeCells count="5">
    <mergeCell ref="B1:F1"/>
    <mergeCell ref="A2:A3"/>
    <mergeCell ref="B4:T4"/>
    <mergeCell ref="B27:T27"/>
    <mergeCell ref="B51:T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topLeftCell="B1" workbookViewId="0">
      <selection activeCell="AT1" sqref="A1:XFD1048576"/>
    </sheetView>
  </sheetViews>
  <sheetFormatPr defaultRowHeight="15" x14ac:dyDescent="0.25"/>
  <cols>
    <col min="1" max="1" width="4.5703125" style="148" hidden="1" customWidth="1"/>
    <col min="2" max="2" width="41.85546875" style="148" customWidth="1"/>
    <col min="3" max="3" width="13.42578125" style="148" customWidth="1"/>
    <col min="4" max="19" width="13.7109375" style="148" customWidth="1"/>
    <col min="20" max="20" width="14.85546875" style="148" customWidth="1"/>
    <col min="21" max="21" width="12.7109375" style="148" customWidth="1"/>
    <col min="22" max="16384" width="9.140625" style="148"/>
  </cols>
  <sheetData>
    <row r="1" spans="1:20" ht="18.75" x14ac:dyDescent="0.25">
      <c r="B1" s="340" t="s">
        <v>308</v>
      </c>
      <c r="C1" s="340"/>
      <c r="D1" s="340"/>
      <c r="E1" s="340"/>
      <c r="F1" s="340"/>
    </row>
    <row r="2" spans="1:20" ht="45" x14ac:dyDescent="0.25">
      <c r="A2" s="341"/>
      <c r="B2" s="268" t="s">
        <v>272</v>
      </c>
      <c r="C2" s="269" t="s">
        <v>277</v>
      </c>
      <c r="D2" s="269" t="s">
        <v>278</v>
      </c>
      <c r="E2" s="269" t="s">
        <v>279</v>
      </c>
      <c r="F2" s="270" t="s">
        <v>280</v>
      </c>
      <c r="G2" s="269" t="s">
        <v>281</v>
      </c>
      <c r="H2" s="269" t="s">
        <v>282</v>
      </c>
      <c r="I2" s="269" t="s">
        <v>283</v>
      </c>
      <c r="J2" s="269" t="s">
        <v>284</v>
      </c>
      <c r="K2" s="269" t="s">
        <v>285</v>
      </c>
      <c r="L2" s="269" t="s">
        <v>286</v>
      </c>
      <c r="M2" s="269" t="s">
        <v>287</v>
      </c>
      <c r="N2" s="269" t="s">
        <v>288</v>
      </c>
      <c r="O2" s="269" t="s">
        <v>289</v>
      </c>
      <c r="P2" s="269" t="s">
        <v>290</v>
      </c>
      <c r="Q2" s="269" t="s">
        <v>291</v>
      </c>
      <c r="R2" s="269" t="s">
        <v>292</v>
      </c>
      <c r="S2" s="269" t="s">
        <v>293</v>
      </c>
      <c r="T2" s="271" t="s">
        <v>294</v>
      </c>
    </row>
    <row r="3" spans="1:20" hidden="1" x14ac:dyDescent="0.25">
      <c r="A3" s="342"/>
      <c r="B3" s="291"/>
      <c r="C3" s="292">
        <v>252</v>
      </c>
      <c r="D3" s="292">
        <v>254</v>
      </c>
      <c r="E3" s="292">
        <v>256</v>
      </c>
      <c r="F3" s="293">
        <v>258</v>
      </c>
      <c r="G3" s="292">
        <v>260</v>
      </c>
      <c r="H3" s="292">
        <v>263</v>
      </c>
      <c r="I3" s="292">
        <v>267</v>
      </c>
      <c r="J3" s="292">
        <v>268</v>
      </c>
      <c r="K3" s="292">
        <v>270</v>
      </c>
      <c r="L3" s="292">
        <v>272</v>
      </c>
      <c r="M3" s="292">
        <v>302</v>
      </c>
      <c r="N3" s="292">
        <v>304</v>
      </c>
      <c r="O3" s="292">
        <v>306</v>
      </c>
      <c r="P3" s="292">
        <v>308</v>
      </c>
      <c r="Q3" s="292">
        <v>310</v>
      </c>
      <c r="R3" s="292">
        <v>282</v>
      </c>
      <c r="S3" s="292">
        <v>266</v>
      </c>
      <c r="T3" s="294"/>
    </row>
    <row r="4" spans="1:20" ht="15.75" x14ac:dyDescent="0.25">
      <c r="A4" s="214"/>
      <c r="B4" s="343" t="s">
        <v>295</v>
      </c>
      <c r="C4" s="343"/>
      <c r="D4" s="343"/>
      <c r="E4" s="343"/>
      <c r="F4" s="343"/>
      <c r="G4" s="343"/>
      <c r="H4" s="343"/>
      <c r="I4" s="343"/>
      <c r="J4" s="343"/>
      <c r="K4" s="343"/>
      <c r="L4" s="343"/>
      <c r="M4" s="343"/>
      <c r="N4" s="343"/>
      <c r="O4" s="343"/>
      <c r="P4" s="343"/>
      <c r="Q4" s="343"/>
      <c r="R4" s="343"/>
      <c r="S4" s="343"/>
      <c r="T4" s="343"/>
    </row>
    <row r="5" spans="1:20" x14ac:dyDescent="0.25">
      <c r="A5" s="290" t="s">
        <v>11</v>
      </c>
      <c r="B5" s="263" t="s">
        <v>12</v>
      </c>
      <c r="C5" s="264">
        <f t="shared" ref="C5:S19" si="0">+C29+C53</f>
        <v>5347674.5255962666</v>
      </c>
      <c r="D5" s="264">
        <f t="shared" si="0"/>
        <v>197468256.96367103</v>
      </c>
      <c r="E5" s="264">
        <f t="shared" si="0"/>
        <v>22409310.503151856</v>
      </c>
      <c r="F5" s="264">
        <f t="shared" si="0"/>
        <v>3483919.4076746455</v>
      </c>
      <c r="G5" s="264">
        <f t="shared" si="0"/>
        <v>26993004.96803426</v>
      </c>
      <c r="H5" s="264">
        <f t="shared" si="0"/>
        <v>14187638.015123731</v>
      </c>
      <c r="I5" s="264">
        <f t="shared" si="0"/>
        <v>3501470.0887749149</v>
      </c>
      <c r="J5" s="264">
        <f t="shared" si="0"/>
        <v>22978.71575433408</v>
      </c>
      <c r="K5" s="264">
        <f t="shared" si="0"/>
        <v>16413.368395952912</v>
      </c>
      <c r="L5" s="264">
        <f t="shared" si="0"/>
        <v>1139693.9446838996</v>
      </c>
      <c r="M5" s="264">
        <f t="shared" si="0"/>
        <v>13578.332036651957</v>
      </c>
      <c r="N5" s="264">
        <f t="shared" si="0"/>
        <v>6681458.9357917756</v>
      </c>
      <c r="O5" s="264">
        <f t="shared" si="0"/>
        <v>3198418.5403662147</v>
      </c>
      <c r="P5" s="264">
        <f t="shared" si="0"/>
        <v>62818.437224510701</v>
      </c>
      <c r="Q5" s="264">
        <f t="shared" si="0"/>
        <v>3617574.0665422231</v>
      </c>
      <c r="R5" s="264">
        <f t="shared" si="0"/>
        <v>2449161.4956243387</v>
      </c>
      <c r="S5" s="264">
        <f t="shared" si="0"/>
        <v>976068.40756039426</v>
      </c>
      <c r="T5" s="287">
        <f t="shared" ref="T5:T26" si="1">SUM(C5:S5)</f>
        <v>291569438.71600705</v>
      </c>
    </row>
    <row r="6" spans="1:20" x14ac:dyDescent="0.25">
      <c r="A6" s="215" t="s">
        <v>19</v>
      </c>
      <c r="B6" s="216" t="s">
        <v>20</v>
      </c>
      <c r="C6" s="217">
        <f t="shared" si="0"/>
        <v>67791.740839262871</v>
      </c>
      <c r="D6" s="217">
        <f t="shared" si="0"/>
        <v>7110446.04993915</v>
      </c>
      <c r="E6" s="217">
        <f t="shared" si="0"/>
        <v>247141.76190181886</v>
      </c>
      <c r="F6" s="217">
        <f t="shared" si="0"/>
        <v>6807.0070955387146</v>
      </c>
      <c r="G6" s="217">
        <f t="shared" si="0"/>
        <v>410692.36372729234</v>
      </c>
      <c r="H6" s="217">
        <f t="shared" si="0"/>
        <v>9083.3763515143237</v>
      </c>
      <c r="I6" s="217">
        <f t="shared" si="0"/>
        <v>152777.86768555286</v>
      </c>
      <c r="J6" s="217">
        <f t="shared" si="0"/>
        <v>6768.1174588246877</v>
      </c>
      <c r="K6" s="217">
        <f t="shared" si="0"/>
        <v>61516.920450392929</v>
      </c>
      <c r="L6" s="217">
        <f t="shared" si="0"/>
        <v>795.62420597205755</v>
      </c>
      <c r="M6" s="217">
        <f t="shared" si="0"/>
        <v>22.100672388112709</v>
      </c>
      <c r="N6" s="217">
        <f t="shared" si="0"/>
        <v>1434026.9461087831</v>
      </c>
      <c r="O6" s="217">
        <f t="shared" si="0"/>
        <v>3340.7426693131515</v>
      </c>
      <c r="P6" s="217">
        <f t="shared" si="0"/>
        <v>199817.93099251721</v>
      </c>
      <c r="Q6" s="217">
        <f t="shared" si="0"/>
        <v>23962.440576776378</v>
      </c>
      <c r="R6" s="217">
        <f t="shared" si="0"/>
        <v>0</v>
      </c>
      <c r="S6" s="217">
        <f t="shared" si="0"/>
        <v>886757.91409478418</v>
      </c>
      <c r="T6" s="231">
        <f t="shared" si="1"/>
        <v>10621748.904769881</v>
      </c>
    </row>
    <row r="7" spans="1:20" x14ac:dyDescent="0.25">
      <c r="A7" s="265" t="s">
        <v>22</v>
      </c>
      <c r="B7" s="266" t="s">
        <v>23</v>
      </c>
      <c r="C7" s="267">
        <f t="shared" si="0"/>
        <v>152.52735611921878</v>
      </c>
      <c r="D7" s="267">
        <f t="shared" si="0"/>
        <v>11388.709256901671</v>
      </c>
      <c r="E7" s="267">
        <f t="shared" si="0"/>
        <v>0</v>
      </c>
      <c r="F7" s="267">
        <f t="shared" si="0"/>
        <v>1169.3763969140109</v>
      </c>
      <c r="G7" s="267">
        <f t="shared" si="0"/>
        <v>0</v>
      </c>
      <c r="H7" s="267">
        <f t="shared" si="0"/>
        <v>0</v>
      </c>
      <c r="I7" s="267">
        <f t="shared" si="0"/>
        <v>610.10942447687512</v>
      </c>
      <c r="J7" s="267">
        <f t="shared" si="0"/>
        <v>152.52735611921878</v>
      </c>
      <c r="K7" s="267">
        <f t="shared" si="0"/>
        <v>203.36980815895839</v>
      </c>
      <c r="L7" s="267">
        <f t="shared" si="0"/>
        <v>305883.08471460018</v>
      </c>
      <c r="M7" s="267">
        <f t="shared" si="0"/>
        <v>0</v>
      </c>
      <c r="N7" s="267">
        <f t="shared" si="0"/>
        <v>943849.80764821894</v>
      </c>
      <c r="O7" s="267">
        <f t="shared" si="0"/>
        <v>0</v>
      </c>
      <c r="P7" s="267">
        <f t="shared" si="0"/>
        <v>0</v>
      </c>
      <c r="Q7" s="267">
        <f t="shared" si="0"/>
        <v>3864.0263550202094</v>
      </c>
      <c r="R7" s="267">
        <f t="shared" si="0"/>
        <v>0</v>
      </c>
      <c r="S7" s="267">
        <f t="shared" si="0"/>
        <v>101.6849040794792</v>
      </c>
      <c r="T7" s="288">
        <f t="shared" si="1"/>
        <v>1267375.2232206087</v>
      </c>
    </row>
    <row r="8" spans="1:20" x14ac:dyDescent="0.25">
      <c r="A8" s="215" t="s">
        <v>24</v>
      </c>
      <c r="B8" s="216" t="s">
        <v>25</v>
      </c>
      <c r="C8" s="217">
        <f t="shared" si="0"/>
        <v>7494.5167454226175</v>
      </c>
      <c r="D8" s="217">
        <f t="shared" si="0"/>
        <v>153322.03221719063</v>
      </c>
      <c r="E8" s="217">
        <f t="shared" si="0"/>
        <v>24207.138681199023</v>
      </c>
      <c r="F8" s="217">
        <f t="shared" si="0"/>
        <v>11933.557305947885</v>
      </c>
      <c r="G8" s="217">
        <f t="shared" si="0"/>
        <v>7077660.4921283759</v>
      </c>
      <c r="H8" s="217">
        <f t="shared" si="0"/>
        <v>19086.17721610895</v>
      </c>
      <c r="I8" s="217">
        <f t="shared" si="0"/>
        <v>4116.8662917620313</v>
      </c>
      <c r="J8" s="217">
        <f t="shared" si="0"/>
        <v>35010.276897538133</v>
      </c>
      <c r="K8" s="217">
        <f t="shared" si="0"/>
        <v>2931.0250345749082</v>
      </c>
      <c r="L8" s="217">
        <f t="shared" si="0"/>
        <v>5245.4126154125115</v>
      </c>
      <c r="M8" s="217">
        <f t="shared" si="0"/>
        <v>0</v>
      </c>
      <c r="N8" s="217">
        <f t="shared" si="0"/>
        <v>90604.88525388643</v>
      </c>
      <c r="O8" s="217">
        <f t="shared" si="0"/>
        <v>429232.95384507062</v>
      </c>
      <c r="P8" s="217">
        <f t="shared" si="0"/>
        <v>569.20380344981902</v>
      </c>
      <c r="Q8" s="217">
        <f t="shared" si="0"/>
        <v>85284.327904397243</v>
      </c>
      <c r="R8" s="217">
        <f t="shared" si="0"/>
        <v>3964.7040576504191</v>
      </c>
      <c r="S8" s="217">
        <f t="shared" si="0"/>
        <v>82818.026816176862</v>
      </c>
      <c r="T8" s="231">
        <f t="shared" si="1"/>
        <v>8033481.5968141658</v>
      </c>
    </row>
    <row r="9" spans="1:20" x14ac:dyDescent="0.25">
      <c r="A9" s="265" t="s">
        <v>28</v>
      </c>
      <c r="B9" s="266" t="s">
        <v>29</v>
      </c>
      <c r="C9" s="267">
        <f t="shared" si="0"/>
        <v>525.7374656456609</v>
      </c>
      <c r="D9" s="267">
        <f t="shared" si="0"/>
        <v>67713.836422230757</v>
      </c>
      <c r="E9" s="267">
        <f t="shared" si="0"/>
        <v>350.49164376377394</v>
      </c>
      <c r="F9" s="267">
        <f t="shared" si="0"/>
        <v>1489.5894859960392</v>
      </c>
      <c r="G9" s="267">
        <f t="shared" si="0"/>
        <v>6313.1589112368292</v>
      </c>
      <c r="H9" s="267">
        <f t="shared" si="0"/>
        <v>3590455.7906718003</v>
      </c>
      <c r="I9" s="267">
        <f t="shared" si="0"/>
        <v>43.811455470471742</v>
      </c>
      <c r="J9" s="267">
        <f t="shared" si="0"/>
        <v>3465.4143056561661</v>
      </c>
      <c r="K9" s="267">
        <f t="shared" si="0"/>
        <v>13467.35412339042</v>
      </c>
      <c r="L9" s="267">
        <f t="shared" si="0"/>
        <v>0</v>
      </c>
      <c r="M9" s="267">
        <f t="shared" si="0"/>
        <v>0</v>
      </c>
      <c r="N9" s="267">
        <f t="shared" si="0"/>
        <v>1664.8353078779262</v>
      </c>
      <c r="O9" s="267">
        <f t="shared" si="0"/>
        <v>0</v>
      </c>
      <c r="P9" s="267">
        <f t="shared" si="0"/>
        <v>0</v>
      </c>
      <c r="Q9" s="267">
        <f t="shared" si="0"/>
        <v>920.04056487990647</v>
      </c>
      <c r="R9" s="267">
        <f t="shared" si="0"/>
        <v>0</v>
      </c>
      <c r="S9" s="267">
        <f t="shared" si="0"/>
        <v>9524.3231310479641</v>
      </c>
      <c r="T9" s="288">
        <f t="shared" si="1"/>
        <v>3695934.3834889964</v>
      </c>
    </row>
    <row r="10" spans="1:20" x14ac:dyDescent="0.25">
      <c r="A10" s="215" t="s">
        <v>32</v>
      </c>
      <c r="B10" s="216" t="s">
        <v>33</v>
      </c>
      <c r="C10" s="217">
        <f t="shared" si="0"/>
        <v>268.79210863998054</v>
      </c>
      <c r="D10" s="217">
        <f t="shared" si="0"/>
        <v>45560.93327664469</v>
      </c>
      <c r="E10" s="217">
        <f t="shared" si="0"/>
        <v>179.19473909332035</v>
      </c>
      <c r="F10" s="217">
        <f t="shared" si="0"/>
        <v>4626045.9148862166</v>
      </c>
      <c r="G10" s="217">
        <f t="shared" si="0"/>
        <v>223.99342386665043</v>
      </c>
      <c r="H10" s="217">
        <f t="shared" si="0"/>
        <v>8332.5553678393953</v>
      </c>
      <c r="I10" s="217">
        <f t="shared" si="0"/>
        <v>582.3829020532911</v>
      </c>
      <c r="J10" s="217">
        <f t="shared" si="0"/>
        <v>0</v>
      </c>
      <c r="K10" s="217">
        <f t="shared" si="0"/>
        <v>6764.6014007728427</v>
      </c>
      <c r="L10" s="217">
        <f t="shared" si="0"/>
        <v>3135.9079341331062</v>
      </c>
      <c r="M10" s="217">
        <f t="shared" si="0"/>
        <v>0</v>
      </c>
      <c r="N10" s="217">
        <f t="shared" si="0"/>
        <v>1343.9605431999025</v>
      </c>
      <c r="O10" s="217">
        <f t="shared" si="0"/>
        <v>268.79210863998054</v>
      </c>
      <c r="P10" s="217">
        <f t="shared" si="0"/>
        <v>0</v>
      </c>
      <c r="Q10" s="217">
        <f t="shared" si="0"/>
        <v>985.57106501326189</v>
      </c>
      <c r="R10" s="217">
        <f t="shared" si="0"/>
        <v>0</v>
      </c>
      <c r="S10" s="217">
        <f t="shared" si="0"/>
        <v>1433.5579127465628</v>
      </c>
      <c r="T10" s="231">
        <f t="shared" si="1"/>
        <v>4695126.1576688597</v>
      </c>
    </row>
    <row r="11" spans="1:20" x14ac:dyDescent="0.25">
      <c r="A11" s="265" t="s">
        <v>38</v>
      </c>
      <c r="B11" s="266" t="s">
        <v>220</v>
      </c>
      <c r="C11" s="267">
        <f t="shared" si="0"/>
        <v>0</v>
      </c>
      <c r="D11" s="267">
        <f t="shared" si="0"/>
        <v>0</v>
      </c>
      <c r="E11" s="267">
        <f t="shared" si="0"/>
        <v>0</v>
      </c>
      <c r="F11" s="267">
        <f t="shared" si="0"/>
        <v>0</v>
      </c>
      <c r="G11" s="267">
        <f t="shared" si="0"/>
        <v>0</v>
      </c>
      <c r="H11" s="267">
        <f t="shared" si="0"/>
        <v>0</v>
      </c>
      <c r="I11" s="267">
        <f t="shared" si="0"/>
        <v>0</v>
      </c>
      <c r="J11" s="267">
        <f t="shared" si="0"/>
        <v>0</v>
      </c>
      <c r="K11" s="267">
        <f t="shared" si="0"/>
        <v>0</v>
      </c>
      <c r="L11" s="267">
        <f t="shared" si="0"/>
        <v>0</v>
      </c>
      <c r="M11" s="267">
        <f t="shared" si="0"/>
        <v>0</v>
      </c>
      <c r="N11" s="267">
        <f t="shared" si="0"/>
        <v>0</v>
      </c>
      <c r="O11" s="267">
        <f t="shared" si="0"/>
        <v>0</v>
      </c>
      <c r="P11" s="267">
        <f t="shared" si="0"/>
        <v>0</v>
      </c>
      <c r="Q11" s="267">
        <f t="shared" si="0"/>
        <v>0</v>
      </c>
      <c r="R11" s="267">
        <f t="shared" si="0"/>
        <v>0</v>
      </c>
      <c r="S11" s="267">
        <f t="shared" si="0"/>
        <v>0</v>
      </c>
      <c r="T11" s="288">
        <f t="shared" si="1"/>
        <v>0</v>
      </c>
    </row>
    <row r="12" spans="1:20" x14ac:dyDescent="0.25">
      <c r="A12" s="215" t="s">
        <v>39</v>
      </c>
      <c r="B12" s="216" t="s">
        <v>40</v>
      </c>
      <c r="C12" s="217">
        <f t="shared" si="0"/>
        <v>0</v>
      </c>
      <c r="D12" s="217">
        <f t="shared" si="0"/>
        <v>2939.4730487176689</v>
      </c>
      <c r="E12" s="217">
        <f t="shared" si="0"/>
        <v>0</v>
      </c>
      <c r="F12" s="217">
        <f t="shared" si="0"/>
        <v>169.58498357986551</v>
      </c>
      <c r="G12" s="217">
        <f t="shared" si="0"/>
        <v>0</v>
      </c>
      <c r="H12" s="217">
        <f t="shared" si="0"/>
        <v>0</v>
      </c>
      <c r="I12" s="217">
        <f t="shared" si="0"/>
        <v>0</v>
      </c>
      <c r="J12" s="217">
        <f t="shared" si="0"/>
        <v>56.528327859955169</v>
      </c>
      <c r="K12" s="217">
        <f t="shared" si="0"/>
        <v>7510.8641681645477</v>
      </c>
      <c r="L12" s="217">
        <f t="shared" si="0"/>
        <v>2645973.2662013881</v>
      </c>
      <c r="M12" s="217">
        <f t="shared" si="0"/>
        <v>452.22662287964135</v>
      </c>
      <c r="N12" s="217">
        <f t="shared" si="0"/>
        <v>8980.6006925233814</v>
      </c>
      <c r="O12" s="217">
        <f t="shared" si="0"/>
        <v>0</v>
      </c>
      <c r="P12" s="217">
        <f t="shared" si="0"/>
        <v>0</v>
      </c>
      <c r="Q12" s="217">
        <f t="shared" si="0"/>
        <v>17494.167887748143</v>
      </c>
      <c r="R12" s="217">
        <f t="shared" si="0"/>
        <v>0</v>
      </c>
      <c r="S12" s="217">
        <f t="shared" si="0"/>
        <v>2932.0696115081792</v>
      </c>
      <c r="T12" s="231">
        <f t="shared" si="1"/>
        <v>2686508.7815443696</v>
      </c>
    </row>
    <row r="13" spans="1:20" x14ac:dyDescent="0.25">
      <c r="A13" s="265" t="s">
        <v>44</v>
      </c>
      <c r="B13" s="266" t="s">
        <v>45</v>
      </c>
      <c r="C13" s="267">
        <f t="shared" si="0"/>
        <v>198.43686977184558</v>
      </c>
      <c r="D13" s="267">
        <f t="shared" si="0"/>
        <v>30658.496379750148</v>
      </c>
      <c r="E13" s="267">
        <f t="shared" si="0"/>
        <v>99.21843488592279</v>
      </c>
      <c r="F13" s="267">
        <f t="shared" si="0"/>
        <v>148.82765232888423</v>
      </c>
      <c r="G13" s="267">
        <f t="shared" si="0"/>
        <v>2331.6332198191858</v>
      </c>
      <c r="H13" s="267">
        <f t="shared" si="0"/>
        <v>1587.4949581747646</v>
      </c>
      <c r="I13" s="267">
        <f t="shared" si="0"/>
        <v>49.609217442961395</v>
      </c>
      <c r="J13" s="267">
        <f t="shared" si="0"/>
        <v>148.82765232888423</v>
      </c>
      <c r="K13" s="267">
        <f t="shared" si="0"/>
        <v>1785.9318279466104</v>
      </c>
      <c r="L13" s="267">
        <f t="shared" si="0"/>
        <v>545.70139187257541</v>
      </c>
      <c r="M13" s="267">
        <f t="shared" si="0"/>
        <v>49.609217442961395</v>
      </c>
      <c r="N13" s="267">
        <f t="shared" si="0"/>
        <v>42255.288641107087</v>
      </c>
      <c r="O13" s="267">
        <f t="shared" si="0"/>
        <v>148.82765232888423</v>
      </c>
      <c r="P13" s="267">
        <f t="shared" si="0"/>
        <v>4663.2664396383716</v>
      </c>
      <c r="Q13" s="267">
        <f t="shared" si="0"/>
        <v>2399074.139917423</v>
      </c>
      <c r="R13" s="267">
        <f t="shared" si="0"/>
        <v>0</v>
      </c>
      <c r="S13" s="267">
        <f t="shared" si="0"/>
        <v>7009.475295222539</v>
      </c>
      <c r="T13" s="288">
        <f t="shared" si="1"/>
        <v>2490754.7847674843</v>
      </c>
    </row>
    <row r="14" spans="1:20" x14ac:dyDescent="0.25">
      <c r="A14" s="215" t="s">
        <v>48</v>
      </c>
      <c r="B14" s="216" t="s">
        <v>49</v>
      </c>
      <c r="C14" s="217">
        <f t="shared" si="0"/>
        <v>5686.5621572576638</v>
      </c>
      <c r="D14" s="217">
        <f t="shared" si="0"/>
        <v>25792.706082271074</v>
      </c>
      <c r="E14" s="217">
        <f t="shared" si="0"/>
        <v>297.83359397254236</v>
      </c>
      <c r="F14" s="217">
        <f t="shared" si="0"/>
        <v>0</v>
      </c>
      <c r="G14" s="217">
        <f t="shared" si="0"/>
        <v>8100.1232233064302</v>
      </c>
      <c r="H14" s="217">
        <f t="shared" si="0"/>
        <v>148.91679698627118</v>
      </c>
      <c r="I14" s="217">
        <f t="shared" si="0"/>
        <v>0</v>
      </c>
      <c r="J14" s="217">
        <f t="shared" si="0"/>
        <v>5239.8117662988498</v>
      </c>
      <c r="K14" s="217">
        <f t="shared" si="0"/>
        <v>3645.2930836745736</v>
      </c>
      <c r="L14" s="217">
        <f t="shared" si="0"/>
        <v>31696.306550030004</v>
      </c>
      <c r="M14" s="217">
        <f t="shared" si="0"/>
        <v>148.91679698627118</v>
      </c>
      <c r="N14" s="217">
        <f t="shared" si="0"/>
        <v>255869.94953668231</v>
      </c>
      <c r="O14" s="217">
        <f t="shared" si="0"/>
        <v>2230.5835123049978</v>
      </c>
      <c r="P14" s="217">
        <f t="shared" si="0"/>
        <v>819.04238342449139</v>
      </c>
      <c r="Q14" s="217">
        <f t="shared" si="0"/>
        <v>861754.57239839411</v>
      </c>
      <c r="R14" s="217">
        <f t="shared" si="0"/>
        <v>0</v>
      </c>
      <c r="S14" s="217">
        <f t="shared" si="0"/>
        <v>20803.993383230991</v>
      </c>
      <c r="T14" s="231">
        <f t="shared" si="1"/>
        <v>1222234.6112648207</v>
      </c>
    </row>
    <row r="15" spans="1:20" x14ac:dyDescent="0.25">
      <c r="A15" s="265" t="s">
        <v>41</v>
      </c>
      <c r="B15" s="266" t="s">
        <v>53</v>
      </c>
      <c r="C15" s="267">
        <f t="shared" si="0"/>
        <v>4076445.0222629365</v>
      </c>
      <c r="D15" s="267">
        <f t="shared" si="0"/>
        <v>18459.685075681762</v>
      </c>
      <c r="E15" s="267">
        <f t="shared" si="0"/>
        <v>10467.075706934555</v>
      </c>
      <c r="F15" s="267">
        <f t="shared" si="0"/>
        <v>198.88943191299978</v>
      </c>
      <c r="G15" s="267">
        <f t="shared" si="0"/>
        <v>16624.880389087448</v>
      </c>
      <c r="H15" s="267">
        <f t="shared" si="0"/>
        <v>22297.113052182991</v>
      </c>
      <c r="I15" s="267">
        <f t="shared" si="0"/>
        <v>0</v>
      </c>
      <c r="J15" s="267">
        <f t="shared" si="0"/>
        <v>0</v>
      </c>
      <c r="K15" s="267">
        <f t="shared" si="0"/>
        <v>28948.257460543336</v>
      </c>
      <c r="L15" s="267">
        <f t="shared" si="0"/>
        <v>0</v>
      </c>
      <c r="M15" s="267">
        <f t="shared" si="0"/>
        <v>0</v>
      </c>
      <c r="N15" s="267">
        <f t="shared" si="0"/>
        <v>1193.3365914779986</v>
      </c>
      <c r="O15" s="267">
        <f t="shared" si="0"/>
        <v>0</v>
      </c>
      <c r="P15" s="267">
        <f t="shared" si="0"/>
        <v>0</v>
      </c>
      <c r="Q15" s="267">
        <f t="shared" si="0"/>
        <v>1127.0401141736654</v>
      </c>
      <c r="R15" s="267">
        <f t="shared" si="0"/>
        <v>0</v>
      </c>
      <c r="S15" s="267">
        <f t="shared" si="0"/>
        <v>61578.046821528944</v>
      </c>
      <c r="T15" s="288">
        <f t="shared" si="1"/>
        <v>4237339.3469064599</v>
      </c>
    </row>
    <row r="16" spans="1:20" x14ac:dyDescent="0.25">
      <c r="A16" s="215" t="s">
        <v>34</v>
      </c>
      <c r="B16" s="216" t="s">
        <v>58</v>
      </c>
      <c r="C16" s="217">
        <f t="shared" si="0"/>
        <v>0</v>
      </c>
      <c r="D16" s="217">
        <f t="shared" si="0"/>
        <v>3447.3691879193234</v>
      </c>
      <c r="E16" s="217">
        <f t="shared" si="0"/>
        <v>0</v>
      </c>
      <c r="F16" s="217">
        <f t="shared" si="0"/>
        <v>0</v>
      </c>
      <c r="G16" s="217">
        <f t="shared" si="0"/>
        <v>507508.64774585277</v>
      </c>
      <c r="H16" s="217">
        <f t="shared" si="0"/>
        <v>745.37712171228611</v>
      </c>
      <c r="I16" s="217">
        <f t="shared" si="0"/>
        <v>0</v>
      </c>
      <c r="J16" s="217">
        <f t="shared" si="0"/>
        <v>0</v>
      </c>
      <c r="K16" s="217">
        <f t="shared" si="0"/>
        <v>0</v>
      </c>
      <c r="L16" s="217">
        <f t="shared" si="0"/>
        <v>0</v>
      </c>
      <c r="M16" s="217">
        <f t="shared" si="0"/>
        <v>0</v>
      </c>
      <c r="N16" s="217">
        <f t="shared" si="0"/>
        <v>8199.1483388351462</v>
      </c>
      <c r="O16" s="217">
        <f t="shared" si="0"/>
        <v>0</v>
      </c>
      <c r="P16" s="217">
        <f t="shared" si="0"/>
        <v>0</v>
      </c>
      <c r="Q16" s="217">
        <f t="shared" si="0"/>
        <v>838.54926192632183</v>
      </c>
      <c r="R16" s="217">
        <f t="shared" si="0"/>
        <v>0</v>
      </c>
      <c r="S16" s="217">
        <f t="shared" si="0"/>
        <v>93.172140214035764</v>
      </c>
      <c r="T16" s="231">
        <f t="shared" si="1"/>
        <v>520832.26379645988</v>
      </c>
    </row>
    <row r="17" spans="1:21" x14ac:dyDescent="0.25">
      <c r="A17" s="218" t="s">
        <v>65</v>
      </c>
      <c r="B17" s="266" t="s">
        <v>66</v>
      </c>
      <c r="C17" s="267">
        <f t="shared" si="0"/>
        <v>68633.18810180841</v>
      </c>
      <c r="D17" s="267">
        <f t="shared" si="0"/>
        <v>278344.05944546516</v>
      </c>
      <c r="E17" s="267">
        <f t="shared" si="0"/>
        <v>21102.311197534935</v>
      </c>
      <c r="F17" s="267">
        <f t="shared" si="0"/>
        <v>6271.6659153512919</v>
      </c>
      <c r="G17" s="267">
        <f t="shared" si="0"/>
        <v>2065.9605368216021</v>
      </c>
      <c r="H17" s="267">
        <f t="shared" si="0"/>
        <v>151818.86881016498</v>
      </c>
      <c r="I17" s="267">
        <f t="shared" si="0"/>
        <v>25597.307666366018</v>
      </c>
      <c r="J17" s="267">
        <f t="shared" si="0"/>
        <v>2508.6663661405169</v>
      </c>
      <c r="K17" s="267">
        <f t="shared" si="0"/>
        <v>3969675.9102472942</v>
      </c>
      <c r="L17" s="267">
        <f t="shared" si="0"/>
        <v>30762.209008420021</v>
      </c>
      <c r="M17" s="267">
        <f t="shared" si="0"/>
        <v>0</v>
      </c>
      <c r="N17" s="267">
        <f t="shared" si="0"/>
        <v>14036.002472342781</v>
      </c>
      <c r="O17" s="267">
        <f t="shared" si="0"/>
        <v>0</v>
      </c>
      <c r="P17" s="267">
        <f t="shared" si="0"/>
        <v>0</v>
      </c>
      <c r="Q17" s="267">
        <f t="shared" si="0"/>
        <v>83341.741590084799</v>
      </c>
      <c r="R17" s="267">
        <f t="shared" si="0"/>
        <v>0</v>
      </c>
      <c r="S17" s="267">
        <f t="shared" si="0"/>
        <v>3107.4330771876448</v>
      </c>
      <c r="T17" s="288">
        <f t="shared" si="1"/>
        <v>4657265.3244349817</v>
      </c>
    </row>
    <row r="18" spans="1:21" x14ac:dyDescent="0.25">
      <c r="A18" s="215" t="s">
        <v>68</v>
      </c>
      <c r="B18" s="216" t="s">
        <v>69</v>
      </c>
      <c r="C18" s="217">
        <f t="shared" si="0"/>
        <v>750.30952469320835</v>
      </c>
      <c r="D18" s="217">
        <f t="shared" si="0"/>
        <v>25913.66465123144</v>
      </c>
      <c r="E18" s="217">
        <f t="shared" si="0"/>
        <v>4353850.8598724594</v>
      </c>
      <c r="F18" s="217">
        <f t="shared" si="0"/>
        <v>0</v>
      </c>
      <c r="G18" s="217">
        <f t="shared" si="0"/>
        <v>2334.2962990455371</v>
      </c>
      <c r="H18" s="217">
        <f t="shared" si="0"/>
        <v>15537.807346267193</v>
      </c>
      <c r="I18" s="217">
        <f t="shared" si="0"/>
        <v>666.94179972729637</v>
      </c>
      <c r="J18" s="217">
        <f t="shared" si="0"/>
        <v>5040.3229071458773</v>
      </c>
      <c r="K18" s="217">
        <f t="shared" si="0"/>
        <v>2584.3994739432737</v>
      </c>
      <c r="L18" s="217">
        <f t="shared" si="0"/>
        <v>0</v>
      </c>
      <c r="M18" s="217">
        <f t="shared" si="0"/>
        <v>0</v>
      </c>
      <c r="N18" s="217">
        <f t="shared" si="0"/>
        <v>416.83862482956022</v>
      </c>
      <c r="O18" s="217">
        <f t="shared" si="0"/>
        <v>0</v>
      </c>
      <c r="P18" s="217">
        <f t="shared" si="0"/>
        <v>0</v>
      </c>
      <c r="Q18" s="217">
        <f t="shared" si="0"/>
        <v>666.94179972729637</v>
      </c>
      <c r="R18" s="217">
        <f t="shared" si="0"/>
        <v>0</v>
      </c>
      <c r="S18" s="217">
        <f t="shared" si="0"/>
        <v>40322.583257167018</v>
      </c>
      <c r="T18" s="231">
        <f t="shared" si="1"/>
        <v>4448084.9655562369</v>
      </c>
    </row>
    <row r="19" spans="1:21" x14ac:dyDescent="0.25">
      <c r="A19" s="265" t="s">
        <v>55</v>
      </c>
      <c r="B19" s="266" t="s">
        <v>73</v>
      </c>
      <c r="C19" s="267">
        <f t="shared" si="0"/>
        <v>3681.4053068366816</v>
      </c>
      <c r="D19" s="267">
        <f t="shared" si="0"/>
        <v>37344.853162347106</v>
      </c>
      <c r="E19" s="267">
        <f t="shared" si="0"/>
        <v>63967.147318990174</v>
      </c>
      <c r="F19" s="267">
        <f t="shared" si="0"/>
        <v>0</v>
      </c>
      <c r="G19" s="267">
        <f t="shared" si="0"/>
        <v>20591.557926782247</v>
      </c>
      <c r="H19" s="267">
        <f t="shared" si="0"/>
        <v>12405.852736821904</v>
      </c>
      <c r="I19" s="267">
        <f t="shared" si="0"/>
        <v>23502.354452125517</v>
      </c>
      <c r="J19" s="267">
        <f t="shared" si="0"/>
        <v>10137957.049496332</v>
      </c>
      <c r="K19" s="267">
        <f t="shared" si="0"/>
        <v>31919.926183554391</v>
      </c>
      <c r="L19" s="267">
        <f t="shared" si="0"/>
        <v>269.37112001244014</v>
      </c>
      <c r="M19" s="267">
        <f t="shared" si="0"/>
        <v>0</v>
      </c>
      <c r="N19" s="267">
        <f t="shared" si="0"/>
        <v>1077.4844800497606</v>
      </c>
      <c r="O19" s="267">
        <f t="shared" si="0"/>
        <v>0</v>
      </c>
      <c r="P19" s="267">
        <f t="shared" si="0"/>
        <v>0</v>
      </c>
      <c r="Q19" s="267">
        <f t="shared" si="0"/>
        <v>6195.5357602861222</v>
      </c>
      <c r="R19" s="267">
        <f t="shared" si="0"/>
        <v>0</v>
      </c>
      <c r="S19" s="267">
        <f t="shared" si="0"/>
        <v>0</v>
      </c>
      <c r="T19" s="288">
        <f t="shared" si="1"/>
        <v>10338912.53794414</v>
      </c>
    </row>
    <row r="20" spans="1:21" x14ac:dyDescent="0.25">
      <c r="A20" s="215" t="s">
        <v>74</v>
      </c>
      <c r="B20" s="216" t="s">
        <v>75</v>
      </c>
      <c r="C20" s="217">
        <f t="shared" ref="C20:S25" si="2">+C44+C68</f>
        <v>0</v>
      </c>
      <c r="D20" s="217">
        <f t="shared" si="2"/>
        <v>9540.4400660189822</v>
      </c>
      <c r="E20" s="217">
        <f t="shared" si="2"/>
        <v>0</v>
      </c>
      <c r="F20" s="217">
        <f t="shared" si="2"/>
        <v>0</v>
      </c>
      <c r="G20" s="217">
        <f t="shared" si="2"/>
        <v>0</v>
      </c>
      <c r="H20" s="217">
        <f t="shared" si="2"/>
        <v>0</v>
      </c>
      <c r="I20" s="217">
        <f t="shared" si="2"/>
        <v>321.58786739389831</v>
      </c>
      <c r="J20" s="217">
        <f t="shared" si="2"/>
        <v>1281849.2394320786</v>
      </c>
      <c r="K20" s="217">
        <f t="shared" si="2"/>
        <v>3001.4867623430505</v>
      </c>
      <c r="L20" s="217">
        <f t="shared" si="2"/>
        <v>0</v>
      </c>
      <c r="M20" s="217">
        <f t="shared" si="2"/>
        <v>0</v>
      </c>
      <c r="N20" s="217">
        <f t="shared" si="2"/>
        <v>0</v>
      </c>
      <c r="O20" s="217">
        <f t="shared" si="2"/>
        <v>0</v>
      </c>
      <c r="P20" s="217">
        <f t="shared" si="2"/>
        <v>0</v>
      </c>
      <c r="Q20" s="217">
        <f t="shared" si="2"/>
        <v>214.39191159593219</v>
      </c>
      <c r="R20" s="217">
        <f t="shared" si="2"/>
        <v>0</v>
      </c>
      <c r="S20" s="217">
        <f t="shared" si="2"/>
        <v>0</v>
      </c>
      <c r="T20" s="231">
        <f t="shared" si="1"/>
        <v>1294927.1460394303</v>
      </c>
    </row>
    <row r="21" spans="1:21" x14ac:dyDescent="0.25">
      <c r="A21" s="265" t="s">
        <v>79</v>
      </c>
      <c r="B21" s="266" t="s">
        <v>80</v>
      </c>
      <c r="C21" s="267">
        <f t="shared" si="2"/>
        <v>0</v>
      </c>
      <c r="D21" s="267">
        <f t="shared" si="2"/>
        <v>1315.4963903099945</v>
      </c>
      <c r="E21" s="267">
        <f t="shared" si="2"/>
        <v>0</v>
      </c>
      <c r="F21" s="267">
        <f t="shared" si="2"/>
        <v>0</v>
      </c>
      <c r="G21" s="267">
        <f t="shared" si="2"/>
        <v>0</v>
      </c>
      <c r="H21" s="267">
        <f t="shared" si="2"/>
        <v>93.964027879285325</v>
      </c>
      <c r="I21" s="267">
        <f t="shared" si="2"/>
        <v>0</v>
      </c>
      <c r="J21" s="267">
        <f t="shared" si="2"/>
        <v>0</v>
      </c>
      <c r="K21" s="267">
        <f t="shared" si="2"/>
        <v>1879.2805575857064</v>
      </c>
      <c r="L21" s="267">
        <f t="shared" si="2"/>
        <v>1127.568334551424</v>
      </c>
      <c r="M21" s="267">
        <f t="shared" si="2"/>
        <v>187.92805575857065</v>
      </c>
      <c r="N21" s="267">
        <f t="shared" si="2"/>
        <v>2818.9208363785597</v>
      </c>
      <c r="O21" s="267">
        <f t="shared" si="2"/>
        <v>1079824.3577675235</v>
      </c>
      <c r="P21" s="267">
        <f t="shared" si="2"/>
        <v>5543.8776448778335</v>
      </c>
      <c r="Q21" s="267">
        <f t="shared" si="2"/>
        <v>19742.696475873112</v>
      </c>
      <c r="R21" s="267">
        <f t="shared" si="2"/>
        <v>0</v>
      </c>
      <c r="S21" s="267">
        <f t="shared" si="2"/>
        <v>0</v>
      </c>
      <c r="T21" s="288">
        <f t="shared" si="1"/>
        <v>1112534.0900907379</v>
      </c>
    </row>
    <row r="22" spans="1:21" x14ac:dyDescent="0.25">
      <c r="A22" s="215" t="s">
        <v>84</v>
      </c>
      <c r="B22" s="216" t="s">
        <v>85</v>
      </c>
      <c r="C22" s="217">
        <f t="shared" si="2"/>
        <v>0</v>
      </c>
      <c r="D22" s="217">
        <f t="shared" si="2"/>
        <v>2566.7279363255739</v>
      </c>
      <c r="E22" s="217">
        <f t="shared" si="2"/>
        <v>0</v>
      </c>
      <c r="F22" s="217">
        <f t="shared" si="2"/>
        <v>0</v>
      </c>
      <c r="G22" s="217">
        <f t="shared" si="2"/>
        <v>0</v>
      </c>
      <c r="H22" s="217">
        <f t="shared" si="2"/>
        <v>427.78798938759564</v>
      </c>
      <c r="I22" s="217">
        <f t="shared" si="2"/>
        <v>0</v>
      </c>
      <c r="J22" s="217">
        <f t="shared" si="2"/>
        <v>71.297998231265936</v>
      </c>
      <c r="K22" s="217">
        <f t="shared" si="2"/>
        <v>0</v>
      </c>
      <c r="L22" s="217">
        <f t="shared" si="2"/>
        <v>0</v>
      </c>
      <c r="M22" s="217">
        <f t="shared" si="2"/>
        <v>71.297998231265936</v>
      </c>
      <c r="N22" s="217">
        <f t="shared" si="2"/>
        <v>152221.22622375278</v>
      </c>
      <c r="O22" s="217">
        <f t="shared" si="2"/>
        <v>6202.9258461201362</v>
      </c>
      <c r="P22" s="217">
        <f t="shared" si="2"/>
        <v>6580733.9387476146</v>
      </c>
      <c r="Q22" s="217">
        <f t="shared" si="2"/>
        <v>11051.189725846221</v>
      </c>
      <c r="R22" s="217">
        <f t="shared" si="2"/>
        <v>0</v>
      </c>
      <c r="S22" s="217">
        <f t="shared" si="2"/>
        <v>0</v>
      </c>
      <c r="T22" s="231">
        <f t="shared" si="1"/>
        <v>6753346.3924655095</v>
      </c>
    </row>
    <row r="23" spans="1:21" x14ac:dyDescent="0.25">
      <c r="A23" s="215" t="s">
        <v>87</v>
      </c>
      <c r="B23" s="266" t="s">
        <v>88</v>
      </c>
      <c r="C23" s="267">
        <f t="shared" si="2"/>
        <v>0</v>
      </c>
      <c r="D23" s="267">
        <f t="shared" si="2"/>
        <v>1180.827456056883</v>
      </c>
      <c r="E23" s="267">
        <f t="shared" si="2"/>
        <v>0</v>
      </c>
      <c r="F23" s="267">
        <f t="shared" si="2"/>
        <v>0</v>
      </c>
      <c r="G23" s="267">
        <f t="shared" si="2"/>
        <v>27180.824159564901</v>
      </c>
      <c r="H23" s="267">
        <f t="shared" si="2"/>
        <v>0</v>
      </c>
      <c r="I23" s="267">
        <f t="shared" si="2"/>
        <v>0</v>
      </c>
      <c r="J23" s="267">
        <f t="shared" si="2"/>
        <v>0</v>
      </c>
      <c r="K23" s="267">
        <f t="shared" si="2"/>
        <v>0</v>
      </c>
      <c r="L23" s="267">
        <f t="shared" si="2"/>
        <v>0</v>
      </c>
      <c r="M23" s="267">
        <f t="shared" si="2"/>
        <v>196.80457600948051</v>
      </c>
      <c r="N23" s="267">
        <f t="shared" si="2"/>
        <v>13049689.327929374</v>
      </c>
      <c r="O23" s="267">
        <f t="shared" si="2"/>
        <v>0</v>
      </c>
      <c r="P23" s="267">
        <f t="shared" si="2"/>
        <v>0</v>
      </c>
      <c r="Q23" s="267">
        <f t="shared" si="2"/>
        <v>135966.09021145158</v>
      </c>
      <c r="R23" s="267">
        <f t="shared" si="2"/>
        <v>0</v>
      </c>
      <c r="S23" s="267">
        <f t="shared" si="2"/>
        <v>81739.277054704187</v>
      </c>
      <c r="T23" s="288">
        <f t="shared" si="1"/>
        <v>13295953.151387161</v>
      </c>
    </row>
    <row r="24" spans="1:21" x14ac:dyDescent="0.25">
      <c r="A24" s="215" t="s">
        <v>90</v>
      </c>
      <c r="B24" s="216" t="s">
        <v>91</v>
      </c>
      <c r="C24" s="217">
        <f t="shared" si="2"/>
        <v>0</v>
      </c>
      <c r="D24" s="217">
        <f t="shared" si="2"/>
        <v>0</v>
      </c>
      <c r="E24" s="217">
        <f t="shared" si="2"/>
        <v>0</v>
      </c>
      <c r="F24" s="217">
        <f t="shared" si="2"/>
        <v>0</v>
      </c>
      <c r="G24" s="217">
        <f t="shared" si="2"/>
        <v>0</v>
      </c>
      <c r="H24" s="217">
        <f t="shared" si="2"/>
        <v>0</v>
      </c>
      <c r="I24" s="217">
        <f t="shared" si="2"/>
        <v>0</v>
      </c>
      <c r="J24" s="217">
        <f t="shared" si="2"/>
        <v>0</v>
      </c>
      <c r="K24" s="217">
        <f t="shared" si="2"/>
        <v>0</v>
      </c>
      <c r="L24" s="217">
        <f t="shared" si="2"/>
        <v>0</v>
      </c>
      <c r="M24" s="217">
        <f t="shared" si="2"/>
        <v>5448280.7715154365</v>
      </c>
      <c r="N24" s="217">
        <f t="shared" si="2"/>
        <v>147765.96585399602</v>
      </c>
      <c r="O24" s="217">
        <f t="shared" si="2"/>
        <v>0</v>
      </c>
      <c r="P24" s="217">
        <f t="shared" si="2"/>
        <v>0</v>
      </c>
      <c r="Q24" s="217">
        <f t="shared" si="2"/>
        <v>0</v>
      </c>
      <c r="R24" s="217">
        <f t="shared" si="2"/>
        <v>0</v>
      </c>
      <c r="S24" s="217">
        <f t="shared" si="2"/>
        <v>0</v>
      </c>
      <c r="T24" s="231">
        <f t="shared" si="1"/>
        <v>5596046.7373694321</v>
      </c>
    </row>
    <row r="25" spans="1:21" x14ac:dyDescent="0.25">
      <c r="A25" s="272" t="s">
        <v>98</v>
      </c>
      <c r="B25" s="273" t="s">
        <v>222</v>
      </c>
      <c r="C25" s="274">
        <f t="shared" si="2"/>
        <v>0</v>
      </c>
      <c r="D25" s="274">
        <f t="shared" si="2"/>
        <v>1639.6236836619241</v>
      </c>
      <c r="E25" s="274">
        <f t="shared" si="2"/>
        <v>0</v>
      </c>
      <c r="F25" s="274">
        <f t="shared" si="2"/>
        <v>0</v>
      </c>
      <c r="G25" s="274">
        <f t="shared" si="2"/>
        <v>0</v>
      </c>
      <c r="H25" s="274">
        <f t="shared" si="2"/>
        <v>0</v>
      </c>
      <c r="I25" s="274">
        <f t="shared" si="2"/>
        <v>0</v>
      </c>
      <c r="J25" s="274">
        <f t="shared" si="2"/>
        <v>0</v>
      </c>
      <c r="K25" s="274">
        <f t="shared" si="2"/>
        <v>0</v>
      </c>
      <c r="L25" s="274">
        <f t="shared" si="2"/>
        <v>0</v>
      </c>
      <c r="M25" s="274">
        <f t="shared" si="2"/>
        <v>925993.87158490834</v>
      </c>
      <c r="N25" s="274">
        <f t="shared" si="2"/>
        <v>3410.4172620168029</v>
      </c>
      <c r="O25" s="274">
        <f t="shared" si="2"/>
        <v>0</v>
      </c>
      <c r="P25" s="274">
        <f t="shared" si="2"/>
        <v>0</v>
      </c>
      <c r="Q25" s="274">
        <f t="shared" si="2"/>
        <v>1180.5290522365854</v>
      </c>
      <c r="R25" s="274">
        <f t="shared" si="2"/>
        <v>0</v>
      </c>
      <c r="S25" s="274">
        <f t="shared" si="2"/>
        <v>65.584947346476966</v>
      </c>
      <c r="T25" s="289">
        <f t="shared" si="1"/>
        <v>932290.02653017011</v>
      </c>
    </row>
    <row r="26" spans="1:21" x14ac:dyDescent="0.25">
      <c r="A26" s="275"/>
      <c r="B26" s="276" t="s">
        <v>187</v>
      </c>
      <c r="C26" s="277">
        <f t="shared" ref="C26:S26" si="3">SUM(C5:C25)</f>
        <v>9579302.76433466</v>
      </c>
      <c r="D26" s="277">
        <f t="shared" si="3"/>
        <v>205295831.94734895</v>
      </c>
      <c r="E26" s="277">
        <f t="shared" si="3"/>
        <v>27130973.536242504</v>
      </c>
      <c r="F26" s="277">
        <f t="shared" si="3"/>
        <v>8138153.8208284322</v>
      </c>
      <c r="G26" s="277">
        <f t="shared" si="3"/>
        <v>35074632.899725303</v>
      </c>
      <c r="H26" s="277">
        <f t="shared" si="3"/>
        <v>18019659.097570568</v>
      </c>
      <c r="I26" s="277">
        <f t="shared" si="3"/>
        <v>3709738.9275372862</v>
      </c>
      <c r="J26" s="277">
        <f t="shared" si="3"/>
        <v>11501246.795718888</v>
      </c>
      <c r="K26" s="277">
        <f t="shared" si="3"/>
        <v>4152247.9889782928</v>
      </c>
      <c r="L26" s="277">
        <f t="shared" si="3"/>
        <v>4165128.3967602924</v>
      </c>
      <c r="M26" s="277">
        <f t="shared" si="3"/>
        <v>6388981.8590766927</v>
      </c>
      <c r="N26" s="277">
        <f t="shared" si="3"/>
        <v>22840883.878137108</v>
      </c>
      <c r="O26" s="277">
        <f t="shared" si="3"/>
        <v>4719667.7237675162</v>
      </c>
      <c r="P26" s="277">
        <f t="shared" si="3"/>
        <v>6854965.6972360332</v>
      </c>
      <c r="Q26" s="277">
        <f t="shared" si="3"/>
        <v>7271238.0591150783</v>
      </c>
      <c r="R26" s="278">
        <f t="shared" si="3"/>
        <v>2453126.1996819894</v>
      </c>
      <c r="S26" s="278">
        <f t="shared" si="3"/>
        <v>2174355.55000734</v>
      </c>
      <c r="T26" s="277">
        <f t="shared" si="1"/>
        <v>379470135.1420669</v>
      </c>
    </row>
    <row r="27" spans="1:21" s="44" customFormat="1" ht="15.75" x14ac:dyDescent="0.25">
      <c r="A27" s="219"/>
      <c r="B27" s="344" t="s">
        <v>296</v>
      </c>
      <c r="C27" s="345"/>
      <c r="D27" s="345"/>
      <c r="E27" s="345"/>
      <c r="F27" s="345"/>
      <c r="G27" s="345"/>
      <c r="H27" s="345"/>
      <c r="I27" s="345"/>
      <c r="J27" s="345"/>
      <c r="K27" s="345"/>
      <c r="L27" s="345"/>
      <c r="M27" s="345"/>
      <c r="N27" s="345"/>
      <c r="O27" s="345"/>
      <c r="P27" s="345"/>
      <c r="Q27" s="345"/>
      <c r="R27" s="345"/>
      <c r="S27" s="345"/>
      <c r="T27" s="345"/>
      <c r="U27" s="30"/>
    </row>
    <row r="28" spans="1:21" hidden="1" x14ac:dyDescent="0.25">
      <c r="A28" s="220" t="s">
        <v>297</v>
      </c>
      <c r="B28" s="221"/>
      <c r="C28" s="222">
        <v>252</v>
      </c>
      <c r="D28" s="222">
        <v>254</v>
      </c>
      <c r="E28" s="222">
        <v>256</v>
      </c>
      <c r="F28" s="223">
        <v>258</v>
      </c>
      <c r="G28" s="222">
        <v>260</v>
      </c>
      <c r="H28" s="222">
        <v>263</v>
      </c>
      <c r="I28" s="222">
        <v>267</v>
      </c>
      <c r="J28" s="222">
        <v>268</v>
      </c>
      <c r="K28" s="222">
        <v>270</v>
      </c>
      <c r="L28" s="222">
        <v>272</v>
      </c>
      <c r="M28" s="222">
        <v>302</v>
      </c>
      <c r="N28" s="222">
        <v>304</v>
      </c>
      <c r="O28" s="222">
        <v>306</v>
      </c>
      <c r="P28" s="222">
        <v>308</v>
      </c>
      <c r="Q28" s="222">
        <v>310</v>
      </c>
      <c r="R28" s="222">
        <v>282</v>
      </c>
      <c r="S28" s="224">
        <v>266</v>
      </c>
      <c r="T28" s="153"/>
    </row>
    <row r="29" spans="1:21" x14ac:dyDescent="0.25">
      <c r="A29" s="225" t="s">
        <v>11</v>
      </c>
      <c r="B29" s="226" t="s">
        <v>12</v>
      </c>
      <c r="C29" s="227">
        <f>+UGpcntSCH*(VLOOKUP($A29,FY17Rev!$A$4:$I$24,9,FALSE))*VLOOKUP($A29,FY15SCH!$A$3:$S$23,MATCH(C$28,FY15SCH!$A$2:$S$2,0),FALSE)</f>
        <v>3575577.6988383606</v>
      </c>
      <c r="D29" s="227">
        <f>+UGpcntSCH*(VLOOKUP($A29,FY17Rev!$A$4:$I$24,9,FALSE))*VLOOKUP($A29,FY15SCH!$A$3:$S$23,MATCH(D$28,FY15SCH!$A$2:$S$2,0),FALSE)</f>
        <v>117274263.25128338</v>
      </c>
      <c r="E29" s="227">
        <f>+UGpcntSCH*(VLOOKUP($A29,FY17Rev!$A$4:$I$24,9,FALSE))*VLOOKUP($A29,FY15SCH!$A$3:$S$23,MATCH(E$28,FY15SCH!$A$2:$S$2,0),FALSE)</f>
        <v>11631258.907572052</v>
      </c>
      <c r="F29" s="227">
        <f>+UGpcntSCH*(VLOOKUP($A29,FY17Rev!$A$4:$I$24,9,FALSE))*VLOOKUP($A29,FY15SCH!$A$3:$S$23,MATCH(F$28,FY15SCH!$A$2:$S$2,0),FALSE)</f>
        <v>2439175.7560785664</v>
      </c>
      <c r="G29" s="227">
        <f>+UGpcntSCH*(VLOOKUP($A29,FY17Rev!$A$4:$I$24,9,FALSE))*VLOOKUP($A29,FY15SCH!$A$3:$S$23,MATCH(G$28,FY15SCH!$A$2:$S$2,0),FALSE)</f>
        <v>15831439.8800964</v>
      </c>
      <c r="H29" s="227">
        <f>+UGpcntSCH*(VLOOKUP($A29,FY17Rev!$A$4:$I$24,9,FALSE))*VLOOKUP($A29,FY15SCH!$A$3:$S$23,MATCH(H$28,FY15SCH!$A$2:$S$2,0),FALSE)</f>
        <v>10458299.917021271</v>
      </c>
      <c r="I29" s="227">
        <f>+UGpcntSCH*(VLOOKUP($A29,FY17Rev!$A$4:$I$24,9,FALSE))*VLOOKUP($A29,FY15SCH!$A$3:$S$23,MATCH(I$28,FY15SCH!$A$2:$S$2,0),FALSE)</f>
        <v>2086437.5480055418</v>
      </c>
      <c r="J29" s="227">
        <f>+UGpcntSCH*(VLOOKUP($A29,FY17Rev!$A$4:$I$24,9,FALSE))*VLOOKUP($A29,FY15SCH!$A$3:$S$23,MATCH(J$28,FY15SCH!$A$2:$S$2,0),FALSE)</f>
        <v>22978.71575433408</v>
      </c>
      <c r="K29" s="227">
        <f>+UGpcntSCH*(VLOOKUP($A29,FY17Rev!$A$4:$I$24,9,FALSE))*VLOOKUP($A29,FY15SCH!$A$3:$S$23,MATCH(K$28,FY15SCH!$A$2:$S$2,0),FALSE)</f>
        <v>16413.368395952912</v>
      </c>
      <c r="L29" s="227">
        <f>+UGpcntSCH*(VLOOKUP($A29,FY17Rev!$A$4:$I$24,9,FALSE))*VLOOKUP($A29,FY15SCH!$A$3:$S$23,MATCH(L$28,FY15SCH!$A$2:$S$2,0),FALSE)</f>
        <v>571036.00773919816</v>
      </c>
      <c r="M29" s="227">
        <f>+UGpcntSCH*(VLOOKUP($A29,FY17Rev!$A$4:$I$24,9,FALSE))*VLOOKUP($A29,FY15SCH!$A$3:$S$23,MATCH(M$28,FY15SCH!$A$2:$S$2,0),FALSE)</f>
        <v>13578.332036651957</v>
      </c>
      <c r="N29" s="227">
        <f>+UGpcntSCH*(VLOOKUP($A29,FY17Rev!$A$4:$I$24,9,FALSE))*VLOOKUP($A29,FY15SCH!$A$3:$S$23,MATCH(N$28,FY15SCH!$A$2:$S$2,0),FALSE)</f>
        <v>4671319.2517081806</v>
      </c>
      <c r="O29" s="227">
        <f>+UGpcntSCH*(VLOOKUP($A29,FY17Rev!$A$4:$I$24,9,FALSE))*VLOOKUP($A29,FY15SCH!$A$3:$S$23,MATCH(O$28,FY15SCH!$A$2:$S$2,0),FALSE)</f>
        <v>1426321.7136083082</v>
      </c>
      <c r="P29" s="227">
        <f>+UGpcntSCH*(VLOOKUP($A29,FY17Rev!$A$4:$I$24,9,FALSE))*VLOOKUP($A29,FY15SCH!$A$3:$S$23,MATCH(P$28,FY15SCH!$A$2:$S$2,0),FALSE)</f>
        <v>62818.437224510701</v>
      </c>
      <c r="Q29" s="227">
        <f>+UGpcntSCH*(VLOOKUP($A29,FY17Rev!$A$4:$I$24,9,FALSE))*VLOOKUP($A29,FY15SCH!$A$3:$S$23,MATCH(Q$28,FY15SCH!$A$2:$S$2,0),FALSE)</f>
        <v>2242215.3353271312</v>
      </c>
      <c r="R29" s="227">
        <f>+UGpcntSCH*(VLOOKUP($A29,FY17Rev!$A$4:$I$24,9,FALSE))*VLOOKUP($A29,FY15SCH!$A$3:$S$23,MATCH(R$28,FY15SCH!$A$2:$S$2,0),FALSE)</f>
        <v>2303690.8605919732</v>
      </c>
      <c r="S29" s="227">
        <f>+UGpcntSCH*(VLOOKUP($A29,FY17Rev!$A$4:$I$24,9,FALSE))*VLOOKUP($A29,FY15SCH!$A$3:$S$23,MATCH(S$28,FY15SCH!$A$2:$S$2,0),FALSE)</f>
        <v>314838.24832236953</v>
      </c>
      <c r="T29" s="228">
        <f t="shared" ref="T29:T49" si="4">SUM(C29:Q29)+R29+S29</f>
        <v>174941663.22960413</v>
      </c>
    </row>
    <row r="30" spans="1:21" s="44" customFormat="1" x14ac:dyDescent="0.25">
      <c r="A30" s="229" t="s">
        <v>19</v>
      </c>
      <c r="B30" s="230" t="s">
        <v>20</v>
      </c>
      <c r="C30" s="217">
        <f>+GPpcntSCH*(VLOOKUP($A30,FY17Rev!$A$4:$I$24,9,FALSE))*VLOOKUP($A30,FY15SCH!$A$3:$S$23,MATCH(C$28,FY15SCH!$A$2:$S$2,0),FALSE)</f>
        <v>16641.80630824887</v>
      </c>
      <c r="D30" s="217">
        <f>+GPpcntSCH*(VLOOKUP($A30,FY17Rev!$A$4:$I$24,9,FALSE))*VLOOKUP($A30,FY15SCH!$A$3:$S$23,MATCH(D$28,FY15SCH!$A$2:$S$2,0),FALSE)</f>
        <v>1458843.2836669318</v>
      </c>
      <c r="E30" s="217">
        <f>+GPpcntSCH*(VLOOKUP($A30,FY17Rev!$A$4:$I$24,9,FALSE))*VLOOKUP($A30,FY15SCH!$A$3:$S$23,MATCH(E$28,FY15SCH!$A$2:$S$2,0),FALSE)</f>
        <v>43472.022587417698</v>
      </c>
      <c r="F30" s="217">
        <f>+GPpcntSCH*(VLOOKUP($A30,FY17Rev!$A$4:$I$24,9,FALSE))*VLOOKUP($A30,FY15SCH!$A$3:$S$23,MATCH(F$28,FY15SCH!$A$2:$S$2,0),FALSE)</f>
        <v>6807.0070955387146</v>
      </c>
      <c r="G30" s="217">
        <f>+GPpcntSCH*(VLOOKUP($A30,FY17Rev!$A$4:$I$24,9,FALSE))*VLOOKUP($A30,FY15SCH!$A$3:$S$23,MATCH(G$28,FY15SCH!$A$2:$S$2,0),FALSE)</f>
        <v>87982.776777076695</v>
      </c>
      <c r="H30" s="217">
        <f>+GPpcntSCH*(VLOOKUP($A30,FY17Rev!$A$4:$I$24,9,FALSE))*VLOOKUP($A30,FY15SCH!$A$3:$S$23,MATCH(H$28,FY15SCH!$A$2:$S$2,0),FALSE)</f>
        <v>9083.3763515143237</v>
      </c>
      <c r="I30" s="217">
        <f>+GPpcntSCH*(VLOOKUP($A30,FY17Rev!$A$4:$I$24,9,FALSE))*VLOOKUP($A30,FY15SCH!$A$3:$S$23,MATCH(I$28,FY15SCH!$A$2:$S$2,0),FALSE)</f>
        <v>27228.028382154858</v>
      </c>
      <c r="J30" s="217">
        <f>+GPpcntSCH*(VLOOKUP($A30,FY17Rev!$A$4:$I$24,9,FALSE))*VLOOKUP($A30,FY15SCH!$A$3:$S$23,MATCH(J$28,FY15SCH!$A$2:$S$2,0),FALSE)</f>
        <v>3978.1210298602878</v>
      </c>
      <c r="K30" s="217">
        <f>+GPpcntSCH*(VLOOKUP($A30,FY17Rev!$A$4:$I$24,9,FALSE))*VLOOKUP($A30,FY15SCH!$A$3:$S$23,MATCH(K$28,FY15SCH!$A$2:$S$2,0),FALSE)</f>
        <v>9436.9871097241285</v>
      </c>
      <c r="L30" s="217">
        <f>+GPpcntSCH*(VLOOKUP($A30,FY17Rev!$A$4:$I$24,9,FALSE))*VLOOKUP($A30,FY15SCH!$A$3:$S$23,MATCH(L$28,FY15SCH!$A$2:$S$2,0),FALSE)</f>
        <v>795.62420597205755</v>
      </c>
      <c r="M30" s="217">
        <f>+GPpcntSCH*(VLOOKUP($A30,FY17Rev!$A$4:$I$24,9,FALSE))*VLOOKUP($A30,FY15SCH!$A$3:$S$23,MATCH(M$28,FY15SCH!$A$2:$S$2,0),FALSE)</f>
        <v>22.100672388112709</v>
      </c>
      <c r="N30" s="217">
        <f>+GPpcntSCH*(VLOOKUP($A30,FY17Rev!$A$4:$I$24,9,FALSE))*VLOOKUP($A30,FY15SCH!$A$3:$S$23,MATCH(N$28,FY15SCH!$A$2:$S$2,0),FALSE)</f>
        <v>265948.44118235429</v>
      </c>
      <c r="O30" s="217">
        <f>+GPpcntSCH*(VLOOKUP($A30,FY17Rev!$A$4:$I$24,9,FALSE))*VLOOKUP($A30,FY15SCH!$A$3:$S$23,MATCH(O$28,FY15SCH!$A$2:$S$2,0),FALSE)</f>
        <v>1480.7450500035516</v>
      </c>
      <c r="P30" s="217">
        <f>+GPpcntSCH*(VLOOKUP($A30,FY17Rev!$A$4:$I$24,9,FALSE))*VLOOKUP($A30,FY15SCH!$A$3:$S$23,MATCH(P$28,FY15SCH!$A$2:$S$2,0),FALSE)</f>
        <v>34278.142873962817</v>
      </c>
      <c r="Q30" s="217">
        <f>+GPpcntSCH*(VLOOKUP($A30,FY17Rev!$A$4:$I$24,9,FALSE))*VLOOKUP($A30,FY15SCH!$A$3:$S$23,MATCH(Q$28,FY15SCH!$A$2:$S$2,0),FALSE)</f>
        <v>21172.444147811977</v>
      </c>
      <c r="R30" s="217">
        <f>+GPpcntSCH*(VLOOKUP($A30,FY17Rev!$A$4:$I$24,9,FALSE))*VLOOKUP($A30,FY15SCH!$A$3:$S$23,MATCH(R$28,FY15SCH!$A$2:$S$2,0),FALSE)</f>
        <v>0</v>
      </c>
      <c r="S30" s="217">
        <f>+GPpcntSCH*(VLOOKUP($A30,FY17Rev!$A$4:$I$24,9,FALSE))*VLOOKUP($A30,FY15SCH!$A$3:$S$23,MATCH(S$28,FY15SCH!$A$2:$S$2,0),FALSE)</f>
        <v>137178.87351301557</v>
      </c>
      <c r="T30" s="231">
        <f t="shared" si="4"/>
        <v>2124349.7809539759</v>
      </c>
    </row>
    <row r="31" spans="1:21" x14ac:dyDescent="0.25">
      <c r="A31" s="229" t="s">
        <v>22</v>
      </c>
      <c r="B31" s="232" t="s">
        <v>23</v>
      </c>
      <c r="C31" s="233">
        <f>+GPpcntSCH*(VLOOKUP($A31,FY17Rev!$A$4:$I$24,9,FALSE))*VLOOKUP($A31,FY15SCH!$A$3:$S$23,MATCH(C$28,FY15SCH!$A$2:$S$2,0),FALSE)</f>
        <v>152.52735611921878</v>
      </c>
      <c r="D31" s="233">
        <f>+GPpcntSCH*(VLOOKUP($A31,FY17Rev!$A$4:$I$24,9,FALSE))*VLOOKUP($A31,FY15SCH!$A$3:$S$23,MATCH(D$28,FY15SCH!$A$2:$S$2,0),FALSE)</f>
        <v>11388.709256901671</v>
      </c>
      <c r="E31" s="233">
        <f>+GPpcntSCH*(VLOOKUP($A31,FY17Rev!$A$4:$I$24,9,FALSE))*VLOOKUP($A31,FY15SCH!$A$3:$S$23,MATCH(E$28,FY15SCH!$A$2:$S$2,0),FALSE)</f>
        <v>0</v>
      </c>
      <c r="F31" s="233">
        <f>+GPpcntSCH*(VLOOKUP($A31,FY17Rev!$A$4:$I$24,9,FALSE))*VLOOKUP($A31,FY15SCH!$A$3:$S$23,MATCH(F$28,FY15SCH!$A$2:$S$2,0),FALSE)</f>
        <v>1169.3763969140109</v>
      </c>
      <c r="G31" s="233">
        <f>+GPpcntSCH*(VLOOKUP($A31,FY17Rev!$A$4:$I$24,9,FALSE))*VLOOKUP($A31,FY15SCH!$A$3:$S$23,MATCH(G$28,FY15SCH!$A$2:$S$2,0),FALSE)</f>
        <v>0</v>
      </c>
      <c r="H31" s="233">
        <f>+GPpcntSCH*(VLOOKUP($A31,FY17Rev!$A$4:$I$24,9,FALSE))*VLOOKUP($A31,FY15SCH!$A$3:$S$23,MATCH(H$28,FY15SCH!$A$2:$S$2,0),FALSE)</f>
        <v>0</v>
      </c>
      <c r="I31" s="233">
        <f>+GPpcntSCH*(VLOOKUP($A31,FY17Rev!$A$4:$I$24,9,FALSE))*VLOOKUP($A31,FY15SCH!$A$3:$S$23,MATCH(I$28,FY15SCH!$A$2:$S$2,0),FALSE)</f>
        <v>610.10942447687512</v>
      </c>
      <c r="J31" s="233">
        <f>+GPpcntSCH*(VLOOKUP($A31,FY17Rev!$A$4:$I$24,9,FALSE))*VLOOKUP($A31,FY15SCH!$A$3:$S$23,MATCH(J$28,FY15SCH!$A$2:$S$2,0),FALSE)</f>
        <v>152.52735611921878</v>
      </c>
      <c r="K31" s="233">
        <f>+GPpcntSCH*(VLOOKUP($A31,FY17Rev!$A$4:$I$24,9,FALSE))*VLOOKUP($A31,FY15SCH!$A$3:$S$23,MATCH(K$28,FY15SCH!$A$2:$S$2,0),FALSE)</f>
        <v>203.36980815895839</v>
      </c>
      <c r="L31" s="233">
        <f>+GPpcntSCH*(VLOOKUP($A31,FY17Rev!$A$4:$I$24,9,FALSE))*VLOOKUP($A31,FY15SCH!$A$3:$S$23,MATCH(L$28,FY15SCH!$A$2:$S$2,0),FALSE)</f>
        <v>39606.270138957152</v>
      </c>
      <c r="M31" s="233">
        <f>+GPpcntSCH*(VLOOKUP($A31,FY17Rev!$A$4:$I$24,9,FALSE))*VLOOKUP($A31,FY15SCH!$A$3:$S$23,MATCH(M$28,FY15SCH!$A$2:$S$2,0),FALSE)</f>
        <v>0</v>
      </c>
      <c r="N31" s="233">
        <f>+GPpcntSCH*(VLOOKUP($A31,FY17Rev!$A$4:$I$24,9,FALSE))*VLOOKUP($A31,FY15SCH!$A$3:$S$23,MATCH(N$28,FY15SCH!$A$2:$S$2,0),FALSE)</f>
        <v>196226.44364737498</v>
      </c>
      <c r="O31" s="233">
        <f>+GPpcntSCH*(VLOOKUP($A31,FY17Rev!$A$4:$I$24,9,FALSE))*VLOOKUP($A31,FY15SCH!$A$3:$S$23,MATCH(O$28,FY15SCH!$A$2:$S$2,0),FALSE)</f>
        <v>0</v>
      </c>
      <c r="P31" s="233">
        <f>+GPpcntSCH*(VLOOKUP($A31,FY17Rev!$A$4:$I$24,9,FALSE))*VLOOKUP($A31,FY15SCH!$A$3:$S$23,MATCH(P$28,FY15SCH!$A$2:$S$2,0),FALSE)</f>
        <v>0</v>
      </c>
      <c r="Q31" s="233">
        <f>+GPpcntSCH*(VLOOKUP($A31,FY17Rev!$A$4:$I$24,9,FALSE))*VLOOKUP($A31,FY15SCH!$A$3:$S$23,MATCH(Q$28,FY15SCH!$A$2:$S$2,0),FALSE)</f>
        <v>3864.0263550202094</v>
      </c>
      <c r="R31" s="233">
        <f>+GPpcntSCH*(VLOOKUP($A31,FY17Rev!$A$4:$I$24,9,FALSE))*VLOOKUP($A31,FY15SCH!$A$3:$S$23,MATCH(R$28,FY15SCH!$A$2:$S$2,0),FALSE)</f>
        <v>0</v>
      </c>
      <c r="S31" s="233">
        <f>+GPpcntSCH*(VLOOKUP($A31,FY17Rev!$A$4:$I$24,9,FALSE))*VLOOKUP($A31,FY15SCH!$A$3:$S$23,MATCH(S$28,FY15SCH!$A$2:$S$2,0),FALSE)</f>
        <v>101.6849040794792</v>
      </c>
      <c r="T31" s="234">
        <f t="shared" si="4"/>
        <v>253475.04464412178</v>
      </c>
    </row>
    <row r="32" spans="1:21" s="44" customFormat="1" x14ac:dyDescent="0.25">
      <c r="A32" s="229" t="s">
        <v>24</v>
      </c>
      <c r="B32" s="230" t="s">
        <v>25</v>
      </c>
      <c r="C32" s="217">
        <f>+GPpcntSCH*(VLOOKUP($A32,FY17Rev!$A$4:$I$24,9,FALSE))*VLOOKUP($A32,FY15SCH!$A$3:$S$23,MATCH(C$28,FY15SCH!$A$2:$S$2,0),FALSE)</f>
        <v>7494.5167454226175</v>
      </c>
      <c r="D32" s="217">
        <f>+GPpcntSCH*(VLOOKUP($A32,FY17Rev!$A$4:$I$24,9,FALSE))*VLOOKUP($A32,FY15SCH!$A$3:$S$23,MATCH(D$28,FY15SCH!$A$2:$S$2,0),FALSE)</f>
        <v>89886.767294783916</v>
      </c>
      <c r="E32" s="217">
        <f>+GPpcntSCH*(VLOOKUP($A32,FY17Rev!$A$4:$I$24,9,FALSE))*VLOOKUP($A32,FY15SCH!$A$3:$S$23,MATCH(E$28,FY15SCH!$A$2:$S$2,0),FALSE)</f>
        <v>8348.3224505973467</v>
      </c>
      <c r="F32" s="217">
        <f>+GPpcntSCH*(VLOOKUP($A32,FY17Rev!$A$4:$I$24,9,FALSE))*VLOOKUP($A32,FY15SCH!$A$3:$S$23,MATCH(F$28,FY15SCH!$A$2:$S$2,0),FALSE)</f>
        <v>7968.8532482974661</v>
      </c>
      <c r="G32" s="217">
        <f>+GPpcntSCH*(VLOOKUP($A32,FY17Rev!$A$4:$I$24,9,FALSE))*VLOOKUP($A32,FY15SCH!$A$3:$S$23,MATCH(G$28,FY15SCH!$A$2:$S$2,0),FALSE)</f>
        <v>1354610.1849099945</v>
      </c>
      <c r="H32" s="217">
        <f>+GPpcntSCH*(VLOOKUP($A32,FY17Rev!$A$4:$I$24,9,FALSE))*VLOOKUP($A32,FY15SCH!$A$3:$S$23,MATCH(H$28,FY15SCH!$A$2:$S$2,0),FALSE)</f>
        <v>13139.121129633322</v>
      </c>
      <c r="I32" s="217">
        <f>+GPpcntSCH*(VLOOKUP($A32,FY17Rev!$A$4:$I$24,9,FALSE))*VLOOKUP($A32,FY15SCH!$A$3:$S$23,MATCH(I$28,FY15SCH!$A$2:$S$2,0),FALSE)</f>
        <v>2134.5142629368215</v>
      </c>
      <c r="J32" s="217">
        <f>+GPpcntSCH*(VLOOKUP($A32,FY17Rev!$A$4:$I$24,9,FALSE))*VLOOKUP($A32,FY15SCH!$A$3:$S$23,MATCH(J$28,FY15SCH!$A$2:$S$2,0),FALSE)</f>
        <v>7257.3484939851933</v>
      </c>
      <c r="K32" s="217">
        <f>+GPpcntSCH*(VLOOKUP($A32,FY17Rev!$A$4:$I$24,9,FALSE))*VLOOKUP($A32,FY15SCH!$A$3:$S$23,MATCH(K$28,FY15SCH!$A$2:$S$2,0),FALSE)</f>
        <v>948.6730057496984</v>
      </c>
      <c r="L32" s="217">
        <f>+GPpcntSCH*(VLOOKUP($A32,FY17Rev!$A$4:$I$24,9,FALSE))*VLOOKUP($A32,FY15SCH!$A$3:$S$23,MATCH(L$28,FY15SCH!$A$2:$S$2,0),FALSE)</f>
        <v>1280.7085577620928</v>
      </c>
      <c r="M32" s="217">
        <f>+GPpcntSCH*(VLOOKUP($A32,FY17Rev!$A$4:$I$24,9,FALSE))*VLOOKUP($A32,FY15SCH!$A$3:$S$23,MATCH(M$28,FY15SCH!$A$2:$S$2,0),FALSE)</f>
        <v>0</v>
      </c>
      <c r="N32" s="217">
        <f>+GPpcntSCH*(VLOOKUP($A32,FY17Rev!$A$4:$I$24,9,FALSE))*VLOOKUP($A32,FY15SCH!$A$3:$S$23,MATCH(N$28,FY15SCH!$A$2:$S$2,0),FALSE)</f>
        <v>25187.268302654491</v>
      </c>
      <c r="O32" s="217">
        <f>+GPpcntSCH*(VLOOKUP($A32,FY17Rev!$A$4:$I$24,9,FALSE))*VLOOKUP($A32,FY15SCH!$A$3:$S$23,MATCH(O$28,FY15SCH!$A$2:$S$2,0),FALSE)</f>
        <v>58533.124454756391</v>
      </c>
      <c r="P32" s="217">
        <f>+GPpcntSCH*(VLOOKUP($A32,FY17Rev!$A$4:$I$24,9,FALSE))*VLOOKUP($A32,FY15SCH!$A$3:$S$23,MATCH(P$28,FY15SCH!$A$2:$S$2,0),FALSE)</f>
        <v>569.20380344981902</v>
      </c>
      <c r="Q32" s="217">
        <f>+GPpcntSCH*(VLOOKUP($A32,FY17Rev!$A$4:$I$24,9,FALSE))*VLOOKUP($A32,FY15SCH!$A$3:$S$23,MATCH(Q$28,FY15SCH!$A$2:$S$2,0),FALSE)</f>
        <v>27796.119068466163</v>
      </c>
      <c r="R32" s="217">
        <f>+GPpcntSCH*(VLOOKUP($A32,FY17Rev!$A$4:$I$24,9,FALSE))*VLOOKUP($A32,FY15SCH!$A$3:$S$23,MATCH(R$28,FY15SCH!$A$2:$S$2,0),FALSE)</f>
        <v>0</v>
      </c>
      <c r="S32" s="217">
        <f>+GPpcntSCH*(VLOOKUP($A32,FY17Rev!$A$4:$I$24,9,FALSE))*VLOOKUP($A32,FY15SCH!$A$3:$S$23,MATCH(S$28,FY15SCH!$A$2:$S$2,0),FALSE)</f>
        <v>1541.59363434326</v>
      </c>
      <c r="T32" s="231">
        <f t="shared" si="4"/>
        <v>1606696.3193628332</v>
      </c>
    </row>
    <row r="33" spans="1:20" x14ac:dyDescent="0.25">
      <c r="A33" s="229" t="s">
        <v>28</v>
      </c>
      <c r="B33" s="232" t="s">
        <v>29</v>
      </c>
      <c r="C33" s="233">
        <f>+GPpcntSCH*(VLOOKUP($A33,FY17Rev!$A$4:$I$24,9,FALSE))*VLOOKUP($A33,FY15SCH!$A$3:$S$23,MATCH(C$28,FY15SCH!$A$2:$S$2,0),FALSE)</f>
        <v>525.7374656456609</v>
      </c>
      <c r="D33" s="233">
        <f>+GPpcntSCH*(VLOOKUP($A33,FY17Rev!$A$4:$I$24,9,FALSE))*VLOOKUP($A33,FY15SCH!$A$3:$S$23,MATCH(D$28,FY15SCH!$A$2:$S$2,0),FALSE)</f>
        <v>35399.65602014117</v>
      </c>
      <c r="E33" s="233">
        <f>+GPpcntSCH*(VLOOKUP($A33,FY17Rev!$A$4:$I$24,9,FALSE))*VLOOKUP($A33,FY15SCH!$A$3:$S$23,MATCH(E$28,FY15SCH!$A$2:$S$2,0),FALSE)</f>
        <v>350.49164376377394</v>
      </c>
      <c r="F33" s="233">
        <f>+GPpcntSCH*(VLOOKUP($A33,FY17Rev!$A$4:$I$24,9,FALSE))*VLOOKUP($A33,FY15SCH!$A$3:$S$23,MATCH(F$28,FY15SCH!$A$2:$S$2,0),FALSE)</f>
        <v>1489.5894859960392</v>
      </c>
      <c r="G33" s="233">
        <f>+GPpcntSCH*(VLOOKUP($A33,FY17Rev!$A$4:$I$24,9,FALSE))*VLOOKUP($A33,FY15SCH!$A$3:$S$23,MATCH(G$28,FY15SCH!$A$2:$S$2,0),FALSE)</f>
        <v>4293.5226361062305</v>
      </c>
      <c r="H33" s="233">
        <f>+GPpcntSCH*(VLOOKUP($A33,FY17Rev!$A$4:$I$24,9,FALSE))*VLOOKUP($A33,FY15SCH!$A$3:$S$23,MATCH(H$28,FY15SCH!$A$2:$S$2,0),FALSE)</f>
        <v>686218.82703399891</v>
      </c>
      <c r="I33" s="233">
        <f>+GPpcntSCH*(VLOOKUP($A33,FY17Rev!$A$4:$I$24,9,FALSE))*VLOOKUP($A33,FY15SCH!$A$3:$S$23,MATCH(I$28,FY15SCH!$A$2:$S$2,0),FALSE)</f>
        <v>43.811455470471742</v>
      </c>
      <c r="J33" s="233">
        <f>+GPpcntSCH*(VLOOKUP($A33,FY17Rev!$A$4:$I$24,9,FALSE))*VLOOKUP($A33,FY15SCH!$A$3:$S$23,MATCH(J$28,FY15SCH!$A$2:$S$2,0),FALSE)</f>
        <v>1445.7780305255674</v>
      </c>
      <c r="K33" s="233">
        <f>+GPpcntSCH*(VLOOKUP($A33,FY17Rev!$A$4:$I$24,9,FALSE))*VLOOKUP($A33,FY15SCH!$A$3:$S$23,MATCH(K$28,FY15SCH!$A$2:$S$2,0),FALSE)</f>
        <v>5388.8090228680239</v>
      </c>
      <c r="L33" s="233">
        <f>+GPpcntSCH*(VLOOKUP($A33,FY17Rev!$A$4:$I$24,9,FALSE))*VLOOKUP($A33,FY15SCH!$A$3:$S$23,MATCH(L$28,FY15SCH!$A$2:$S$2,0),FALSE)</f>
        <v>0</v>
      </c>
      <c r="M33" s="233">
        <f>+GPpcntSCH*(VLOOKUP($A33,FY17Rev!$A$4:$I$24,9,FALSE))*VLOOKUP($A33,FY15SCH!$A$3:$S$23,MATCH(M$28,FY15SCH!$A$2:$S$2,0),FALSE)</f>
        <v>0</v>
      </c>
      <c r="N33" s="233">
        <f>+GPpcntSCH*(VLOOKUP($A33,FY17Rev!$A$4:$I$24,9,FALSE))*VLOOKUP($A33,FY15SCH!$A$3:$S$23,MATCH(N$28,FY15SCH!$A$2:$S$2,0),FALSE)</f>
        <v>1664.8353078779262</v>
      </c>
      <c r="O33" s="233">
        <f>+GPpcntSCH*(VLOOKUP($A33,FY17Rev!$A$4:$I$24,9,FALSE))*VLOOKUP($A33,FY15SCH!$A$3:$S$23,MATCH(O$28,FY15SCH!$A$2:$S$2,0),FALSE)</f>
        <v>0</v>
      </c>
      <c r="P33" s="233">
        <f>+GPpcntSCH*(VLOOKUP($A33,FY17Rev!$A$4:$I$24,9,FALSE))*VLOOKUP($A33,FY15SCH!$A$3:$S$23,MATCH(P$28,FY15SCH!$A$2:$S$2,0),FALSE)</f>
        <v>0</v>
      </c>
      <c r="Q33" s="233">
        <f>+GPpcntSCH*(VLOOKUP($A33,FY17Rev!$A$4:$I$24,9,FALSE))*VLOOKUP($A33,FY15SCH!$A$3:$S$23,MATCH(Q$28,FY15SCH!$A$2:$S$2,0),FALSE)</f>
        <v>920.04056487990647</v>
      </c>
      <c r="R33" s="233">
        <f>+GPpcntSCH*(VLOOKUP($A33,FY17Rev!$A$4:$I$24,9,FALSE))*VLOOKUP($A33,FY15SCH!$A$3:$S$23,MATCH(R$28,FY15SCH!$A$2:$S$2,0),FALSE)</f>
        <v>0</v>
      </c>
      <c r="S33" s="233">
        <f>+GPpcntSCH*(VLOOKUP($A33,FY17Rev!$A$4:$I$24,9,FALSE))*VLOOKUP($A33,FY15SCH!$A$3:$S$23,MATCH(S$28,FY15SCH!$A$2:$S$2,0),FALSE)</f>
        <v>1445.7780305255674</v>
      </c>
      <c r="T33" s="234">
        <f t="shared" si="4"/>
        <v>739186.87669779931</v>
      </c>
    </row>
    <row r="34" spans="1:20" s="44" customFormat="1" x14ac:dyDescent="0.25">
      <c r="A34" s="229" t="s">
        <v>32</v>
      </c>
      <c r="B34" s="230" t="s">
        <v>33</v>
      </c>
      <c r="C34" s="217">
        <f>+GPpcntSCH*(VLOOKUP($A34,FY17Rev!$A$4:$I$24,9,FALSE))*VLOOKUP($A34,FY15SCH!$A$3:$S$23,MATCH(C$28,FY15SCH!$A$2:$S$2,0),FALSE)</f>
        <v>268.79210863998054</v>
      </c>
      <c r="D34" s="217">
        <f>+GPpcntSCH*(VLOOKUP($A34,FY17Rev!$A$4:$I$24,9,FALSE))*VLOOKUP($A34,FY15SCH!$A$3:$S$23,MATCH(D$28,FY15SCH!$A$2:$S$2,0),FALSE)</f>
        <v>33061.429362717608</v>
      </c>
      <c r="E34" s="217">
        <f>+GPpcntSCH*(VLOOKUP($A34,FY17Rev!$A$4:$I$24,9,FALSE))*VLOOKUP($A34,FY15SCH!$A$3:$S$23,MATCH(E$28,FY15SCH!$A$2:$S$2,0),FALSE)</f>
        <v>179.19473909332035</v>
      </c>
      <c r="F34" s="217">
        <f>+GPpcntSCH*(VLOOKUP($A34,FY17Rev!$A$4:$I$24,9,FALSE))*VLOOKUP($A34,FY15SCH!$A$3:$S$23,MATCH(F$28,FY15SCH!$A$2:$S$2,0),FALSE)</f>
        <v>882444.49266505602</v>
      </c>
      <c r="G34" s="217">
        <f>+GPpcntSCH*(VLOOKUP($A34,FY17Rev!$A$4:$I$24,9,FALSE))*VLOOKUP($A34,FY15SCH!$A$3:$S$23,MATCH(G$28,FY15SCH!$A$2:$S$2,0),FALSE)</f>
        <v>223.99342386665043</v>
      </c>
      <c r="H34" s="217">
        <f>+GPpcntSCH*(VLOOKUP($A34,FY17Rev!$A$4:$I$24,9,FALSE))*VLOOKUP($A34,FY15SCH!$A$3:$S$23,MATCH(H$28,FY15SCH!$A$2:$S$2,0),FALSE)</f>
        <v>8332.5553678393953</v>
      </c>
      <c r="I34" s="217">
        <f>+GPpcntSCH*(VLOOKUP($A34,FY17Rev!$A$4:$I$24,9,FALSE))*VLOOKUP($A34,FY15SCH!$A$3:$S$23,MATCH(I$28,FY15SCH!$A$2:$S$2,0),FALSE)</f>
        <v>582.3829020532911</v>
      </c>
      <c r="J34" s="217">
        <f>+GPpcntSCH*(VLOOKUP($A34,FY17Rev!$A$4:$I$24,9,FALSE))*VLOOKUP($A34,FY15SCH!$A$3:$S$23,MATCH(J$28,FY15SCH!$A$2:$S$2,0),FALSE)</f>
        <v>0</v>
      </c>
      <c r="K34" s="217">
        <f>+GPpcntSCH*(VLOOKUP($A34,FY17Rev!$A$4:$I$24,9,FALSE))*VLOOKUP($A34,FY15SCH!$A$3:$S$23,MATCH(K$28,FY15SCH!$A$2:$S$2,0),FALSE)</f>
        <v>6764.6014007728427</v>
      </c>
      <c r="L34" s="217">
        <f>+GPpcntSCH*(VLOOKUP($A34,FY17Rev!$A$4:$I$24,9,FALSE))*VLOOKUP($A34,FY15SCH!$A$3:$S$23,MATCH(L$28,FY15SCH!$A$2:$S$2,0),FALSE)</f>
        <v>3135.9079341331062</v>
      </c>
      <c r="M34" s="217">
        <f>+GPpcntSCH*(VLOOKUP($A34,FY17Rev!$A$4:$I$24,9,FALSE))*VLOOKUP($A34,FY15SCH!$A$3:$S$23,MATCH(M$28,FY15SCH!$A$2:$S$2,0),FALSE)</f>
        <v>0</v>
      </c>
      <c r="N34" s="217">
        <f>+GPpcntSCH*(VLOOKUP($A34,FY17Rev!$A$4:$I$24,9,FALSE))*VLOOKUP($A34,FY15SCH!$A$3:$S$23,MATCH(N$28,FY15SCH!$A$2:$S$2,0),FALSE)</f>
        <v>1343.9605431999025</v>
      </c>
      <c r="O34" s="217">
        <f>+GPpcntSCH*(VLOOKUP($A34,FY17Rev!$A$4:$I$24,9,FALSE))*VLOOKUP($A34,FY15SCH!$A$3:$S$23,MATCH(O$28,FY15SCH!$A$2:$S$2,0),FALSE)</f>
        <v>268.79210863998054</v>
      </c>
      <c r="P34" s="217">
        <f>+GPpcntSCH*(VLOOKUP($A34,FY17Rev!$A$4:$I$24,9,FALSE))*VLOOKUP($A34,FY15SCH!$A$3:$S$23,MATCH(P$28,FY15SCH!$A$2:$S$2,0),FALSE)</f>
        <v>0</v>
      </c>
      <c r="Q34" s="217">
        <f>+GPpcntSCH*(VLOOKUP($A34,FY17Rev!$A$4:$I$24,9,FALSE))*VLOOKUP($A34,FY15SCH!$A$3:$S$23,MATCH(Q$28,FY15SCH!$A$2:$S$2,0),FALSE)</f>
        <v>985.57106501326189</v>
      </c>
      <c r="R34" s="217">
        <f>+GPpcntSCH*(VLOOKUP($A34,FY17Rev!$A$4:$I$24,9,FALSE))*VLOOKUP($A34,FY15SCH!$A$3:$S$23,MATCH(R$28,FY15SCH!$A$2:$S$2,0),FALSE)</f>
        <v>0</v>
      </c>
      <c r="S34" s="217">
        <f>+GPpcntSCH*(VLOOKUP($A34,FY17Rev!$A$4:$I$24,9,FALSE))*VLOOKUP($A34,FY15SCH!$A$3:$S$23,MATCH(S$28,FY15SCH!$A$2:$S$2,0),FALSE)</f>
        <v>1433.5579127465628</v>
      </c>
      <c r="T34" s="231">
        <f t="shared" si="4"/>
        <v>939025.23153377196</v>
      </c>
    </row>
    <row r="35" spans="1:20" x14ac:dyDescent="0.25">
      <c r="A35" s="229" t="s">
        <v>38</v>
      </c>
      <c r="B35" s="232" t="s">
        <v>220</v>
      </c>
      <c r="C35" s="233">
        <f>+GPpcntSCH*(VLOOKUP($A35,FY17Rev!$A$4:$I$24,9,FALSE))*VLOOKUP($A35,FY15SCH!$A$3:$S$23,MATCH(C$28,FY15SCH!$A$2:$S$2,0),FALSE)</f>
        <v>0</v>
      </c>
      <c r="D35" s="233">
        <f>+GPpcntSCH*(VLOOKUP($A35,FY17Rev!$A$4:$I$24,9,FALSE))*VLOOKUP($A35,FY15SCH!$A$3:$S$23,MATCH(D$28,FY15SCH!$A$2:$S$2,0),FALSE)</f>
        <v>0</v>
      </c>
      <c r="E35" s="233">
        <f>+GPpcntSCH*(VLOOKUP($A35,FY17Rev!$A$4:$I$24,9,FALSE))*VLOOKUP($A35,FY15SCH!$A$3:$S$23,MATCH(E$28,FY15SCH!$A$2:$S$2,0),FALSE)</f>
        <v>0</v>
      </c>
      <c r="F35" s="233">
        <f>+GPpcntSCH*(VLOOKUP($A35,FY17Rev!$A$4:$I$24,9,FALSE))*VLOOKUP($A35,FY15SCH!$A$3:$S$23,MATCH(F$28,FY15SCH!$A$2:$S$2,0),FALSE)</f>
        <v>0</v>
      </c>
      <c r="G35" s="233">
        <f>+GPpcntSCH*(VLOOKUP($A35,FY17Rev!$A$4:$I$24,9,FALSE))*VLOOKUP($A35,FY15SCH!$A$3:$S$23,MATCH(G$28,FY15SCH!$A$2:$S$2,0),FALSE)</f>
        <v>0</v>
      </c>
      <c r="H35" s="233">
        <f>+GPpcntSCH*(VLOOKUP($A35,FY17Rev!$A$4:$I$24,9,FALSE))*VLOOKUP($A35,FY15SCH!$A$3:$S$23,MATCH(H$28,FY15SCH!$A$2:$S$2,0),FALSE)</f>
        <v>0</v>
      </c>
      <c r="I35" s="233">
        <f>+GPpcntSCH*(VLOOKUP($A35,FY17Rev!$A$4:$I$24,9,FALSE))*VLOOKUP($A35,FY15SCH!$A$3:$S$23,MATCH(I$28,FY15SCH!$A$2:$S$2,0),FALSE)</f>
        <v>0</v>
      </c>
      <c r="J35" s="233">
        <f>+GPpcntSCH*(VLOOKUP($A35,FY17Rev!$A$4:$I$24,9,FALSE))*VLOOKUP($A35,FY15SCH!$A$3:$S$23,MATCH(J$28,FY15SCH!$A$2:$S$2,0),FALSE)</f>
        <v>0</v>
      </c>
      <c r="K35" s="233">
        <f>+GPpcntSCH*(VLOOKUP($A35,FY17Rev!$A$4:$I$24,9,FALSE))*VLOOKUP($A35,FY15SCH!$A$3:$S$23,MATCH(K$28,FY15SCH!$A$2:$S$2,0),FALSE)</f>
        <v>0</v>
      </c>
      <c r="L35" s="233">
        <f>+GPpcntSCH*(VLOOKUP($A35,FY17Rev!$A$4:$I$24,9,FALSE))*VLOOKUP($A35,FY15SCH!$A$3:$S$23,MATCH(L$28,FY15SCH!$A$2:$S$2,0),FALSE)</f>
        <v>0</v>
      </c>
      <c r="M35" s="233">
        <f>+GPpcntSCH*(VLOOKUP($A35,FY17Rev!$A$4:$I$24,9,FALSE))*VLOOKUP($A35,FY15SCH!$A$3:$S$23,MATCH(M$28,FY15SCH!$A$2:$S$2,0),FALSE)</f>
        <v>0</v>
      </c>
      <c r="N35" s="233">
        <f>+GPpcntSCH*(VLOOKUP($A35,FY17Rev!$A$4:$I$24,9,FALSE))*VLOOKUP($A35,FY15SCH!$A$3:$S$23,MATCH(N$28,FY15SCH!$A$2:$S$2,0),FALSE)</f>
        <v>0</v>
      </c>
      <c r="O35" s="233">
        <f>+GPpcntSCH*(VLOOKUP($A35,FY17Rev!$A$4:$I$24,9,FALSE))*VLOOKUP($A35,FY15SCH!$A$3:$S$23,MATCH(O$28,FY15SCH!$A$2:$S$2,0),FALSE)</f>
        <v>0</v>
      </c>
      <c r="P35" s="233">
        <f>+GPpcntSCH*(VLOOKUP($A35,FY17Rev!$A$4:$I$24,9,FALSE))*VLOOKUP($A35,FY15SCH!$A$3:$S$23,MATCH(P$28,FY15SCH!$A$2:$S$2,0),FALSE)</f>
        <v>0</v>
      </c>
      <c r="Q35" s="233">
        <f>+GPpcntSCH*(VLOOKUP($A35,FY17Rev!$A$4:$I$24,9,FALSE))*VLOOKUP($A35,FY15SCH!$A$3:$S$23,MATCH(Q$28,FY15SCH!$A$2:$S$2,0),FALSE)</f>
        <v>0</v>
      </c>
      <c r="R35" s="233">
        <f>+GPpcntSCH*(VLOOKUP($A35,FY17Rev!$A$4:$I$24,9,FALSE))*VLOOKUP($A35,FY15SCH!$A$3:$S$23,MATCH(R$28,FY15SCH!$A$2:$S$2,0),FALSE)</f>
        <v>0</v>
      </c>
      <c r="S35" s="233">
        <f>+GPpcntSCH*(VLOOKUP($A35,FY17Rev!$A$4:$I$24,9,FALSE))*VLOOKUP($A35,FY15SCH!$A$3:$S$23,MATCH(S$28,FY15SCH!$A$2:$S$2,0),FALSE)</f>
        <v>0</v>
      </c>
      <c r="T35" s="234">
        <f t="shared" si="4"/>
        <v>0</v>
      </c>
    </row>
    <row r="36" spans="1:20" s="44" customFormat="1" x14ac:dyDescent="0.25">
      <c r="A36" s="229" t="s">
        <v>39</v>
      </c>
      <c r="B36" s="230" t="s">
        <v>40</v>
      </c>
      <c r="C36" s="217">
        <f>+GPpcntSCH*(VLOOKUP($A36,FY17Rev!$A$4:$I$24,9,FALSE))*VLOOKUP($A36,FY15SCH!$A$3:$S$23,MATCH(C$28,FY15SCH!$A$2:$S$2,0),FALSE)</f>
        <v>0</v>
      </c>
      <c r="D36" s="217">
        <f>+GPpcntSCH*(VLOOKUP($A36,FY17Rev!$A$4:$I$24,9,FALSE))*VLOOKUP($A36,FY15SCH!$A$3:$S$23,MATCH(D$28,FY15SCH!$A$2:$S$2,0),FALSE)</f>
        <v>2939.4730487176689</v>
      </c>
      <c r="E36" s="217">
        <f>+GPpcntSCH*(VLOOKUP($A36,FY17Rev!$A$4:$I$24,9,FALSE))*VLOOKUP($A36,FY15SCH!$A$3:$S$23,MATCH(E$28,FY15SCH!$A$2:$S$2,0),FALSE)</f>
        <v>0</v>
      </c>
      <c r="F36" s="217">
        <f>+GPpcntSCH*(VLOOKUP($A36,FY17Rev!$A$4:$I$24,9,FALSE))*VLOOKUP($A36,FY15SCH!$A$3:$S$23,MATCH(F$28,FY15SCH!$A$2:$S$2,0),FALSE)</f>
        <v>169.58498357986551</v>
      </c>
      <c r="G36" s="217">
        <f>+GPpcntSCH*(VLOOKUP($A36,FY17Rev!$A$4:$I$24,9,FALSE))*VLOOKUP($A36,FY15SCH!$A$3:$S$23,MATCH(G$28,FY15SCH!$A$2:$S$2,0),FALSE)</f>
        <v>0</v>
      </c>
      <c r="H36" s="217">
        <f>+GPpcntSCH*(VLOOKUP($A36,FY17Rev!$A$4:$I$24,9,FALSE))*VLOOKUP($A36,FY15SCH!$A$3:$S$23,MATCH(H$28,FY15SCH!$A$2:$S$2,0),FALSE)</f>
        <v>0</v>
      </c>
      <c r="I36" s="217">
        <f>+GPpcntSCH*(VLOOKUP($A36,FY17Rev!$A$4:$I$24,9,FALSE))*VLOOKUP($A36,FY15SCH!$A$3:$S$23,MATCH(I$28,FY15SCH!$A$2:$S$2,0),FALSE)</f>
        <v>0</v>
      </c>
      <c r="J36" s="217">
        <f>+GPpcntSCH*(VLOOKUP($A36,FY17Rev!$A$4:$I$24,9,FALSE))*VLOOKUP($A36,FY15SCH!$A$3:$S$23,MATCH(J$28,FY15SCH!$A$2:$S$2,0),FALSE)</f>
        <v>56.528327859955169</v>
      </c>
      <c r="K36" s="217">
        <f>+GPpcntSCH*(VLOOKUP($A36,FY17Rev!$A$4:$I$24,9,FALSE))*VLOOKUP($A36,FY15SCH!$A$3:$S$23,MATCH(K$28,FY15SCH!$A$2:$S$2,0),FALSE)</f>
        <v>4578.7945566563685</v>
      </c>
      <c r="L36" s="217">
        <f>+GPpcntSCH*(VLOOKUP($A36,FY17Rev!$A$4:$I$24,9,FALSE))*VLOOKUP($A36,FY15SCH!$A$3:$S$23,MATCH(L$28,FY15SCH!$A$2:$S$2,0),FALSE)</f>
        <v>517290.72824644978</v>
      </c>
      <c r="M36" s="217">
        <f>+GPpcntSCH*(VLOOKUP($A36,FY17Rev!$A$4:$I$24,9,FALSE))*VLOOKUP($A36,FY15SCH!$A$3:$S$23,MATCH(M$28,FY15SCH!$A$2:$S$2,0),FALSE)</f>
        <v>452.22662287964135</v>
      </c>
      <c r="N36" s="217">
        <f>+GPpcntSCH*(VLOOKUP($A36,FY17Rev!$A$4:$I$24,9,FALSE))*VLOOKUP($A36,FY15SCH!$A$3:$S$23,MATCH(N$28,FY15SCH!$A$2:$S$2,0),FALSE)</f>
        <v>6048.5310810152032</v>
      </c>
      <c r="O36" s="217">
        <f>+GPpcntSCH*(VLOOKUP($A36,FY17Rev!$A$4:$I$24,9,FALSE))*VLOOKUP($A36,FY15SCH!$A$3:$S$23,MATCH(O$28,FY15SCH!$A$2:$S$2,0),FALSE)</f>
        <v>0</v>
      </c>
      <c r="P36" s="217">
        <f>+GPpcntSCH*(VLOOKUP($A36,FY17Rev!$A$4:$I$24,9,FALSE))*VLOOKUP($A36,FY15SCH!$A$3:$S$23,MATCH(P$28,FY15SCH!$A$2:$S$2,0),FALSE)</f>
        <v>0</v>
      </c>
      <c r="Q36" s="217">
        <f>+GPpcntSCH*(VLOOKUP($A36,FY17Rev!$A$4:$I$24,9,FALSE))*VLOOKUP($A36,FY15SCH!$A$3:$S$23,MATCH(Q$28,FY15SCH!$A$2:$S$2,0),FALSE)</f>
        <v>5765.889441715427</v>
      </c>
      <c r="R36" s="217">
        <f>+GPpcntSCH*(VLOOKUP($A36,FY17Rev!$A$4:$I$24,9,FALSE))*VLOOKUP($A36,FY15SCH!$A$3:$S$23,MATCH(R$28,FY15SCH!$A$2:$S$2,0),FALSE)</f>
        <v>0</v>
      </c>
      <c r="S36" s="217">
        <f>+GPpcntSCH*(VLOOKUP($A36,FY17Rev!$A$4:$I$24,9,FALSE))*VLOOKUP($A36,FY15SCH!$A$3:$S$23,MATCH(S$28,FY15SCH!$A$2:$S$2,0),FALSE)</f>
        <v>0</v>
      </c>
      <c r="T36" s="231">
        <f t="shared" si="4"/>
        <v>537301.756308874</v>
      </c>
    </row>
    <row r="37" spans="1:20" x14ac:dyDescent="0.25">
      <c r="A37" s="229" t="s">
        <v>44</v>
      </c>
      <c r="B37" s="232" t="s">
        <v>45</v>
      </c>
      <c r="C37" s="233">
        <f>+GPpcntSCH*(VLOOKUP($A37,FY17Rev!$A$4:$I$24,9,FALSE))*VLOOKUP($A37,FY15SCH!$A$3:$S$23,MATCH(C$28,FY15SCH!$A$2:$S$2,0),FALSE)</f>
        <v>198.43686977184558</v>
      </c>
      <c r="D37" s="233">
        <f>+GPpcntSCH*(VLOOKUP($A37,FY17Rev!$A$4:$I$24,9,FALSE))*VLOOKUP($A37,FY15SCH!$A$3:$S$23,MATCH(D$28,FY15SCH!$A$2:$S$2,0),FALSE)</f>
        <v>30658.496379750148</v>
      </c>
      <c r="E37" s="233">
        <f>+GPpcntSCH*(VLOOKUP($A37,FY17Rev!$A$4:$I$24,9,FALSE))*VLOOKUP($A37,FY15SCH!$A$3:$S$23,MATCH(E$28,FY15SCH!$A$2:$S$2,0),FALSE)</f>
        <v>99.21843488592279</v>
      </c>
      <c r="F37" s="233">
        <f>+GPpcntSCH*(VLOOKUP($A37,FY17Rev!$A$4:$I$24,9,FALSE))*VLOOKUP($A37,FY15SCH!$A$3:$S$23,MATCH(F$28,FY15SCH!$A$2:$S$2,0),FALSE)</f>
        <v>148.82765232888423</v>
      </c>
      <c r="G37" s="233">
        <f>+GPpcntSCH*(VLOOKUP($A37,FY17Rev!$A$4:$I$24,9,FALSE))*VLOOKUP($A37,FY15SCH!$A$3:$S$23,MATCH(G$28,FY15SCH!$A$2:$S$2,0),FALSE)</f>
        <v>2331.6332198191858</v>
      </c>
      <c r="H37" s="233">
        <f>+GPpcntSCH*(VLOOKUP($A37,FY17Rev!$A$4:$I$24,9,FALSE))*VLOOKUP($A37,FY15SCH!$A$3:$S$23,MATCH(H$28,FY15SCH!$A$2:$S$2,0),FALSE)</f>
        <v>1587.4949581747646</v>
      </c>
      <c r="I37" s="233">
        <f>+GPpcntSCH*(VLOOKUP($A37,FY17Rev!$A$4:$I$24,9,FALSE))*VLOOKUP($A37,FY15SCH!$A$3:$S$23,MATCH(I$28,FY15SCH!$A$2:$S$2,0),FALSE)</f>
        <v>49.609217442961395</v>
      </c>
      <c r="J37" s="233">
        <f>+GPpcntSCH*(VLOOKUP($A37,FY17Rev!$A$4:$I$24,9,FALSE))*VLOOKUP($A37,FY15SCH!$A$3:$S$23,MATCH(J$28,FY15SCH!$A$2:$S$2,0),FALSE)</f>
        <v>148.82765232888423</v>
      </c>
      <c r="K37" s="233">
        <f>+GPpcntSCH*(VLOOKUP($A37,FY17Rev!$A$4:$I$24,9,FALSE))*VLOOKUP($A37,FY15SCH!$A$3:$S$23,MATCH(K$28,FY15SCH!$A$2:$S$2,0),FALSE)</f>
        <v>1785.9318279466104</v>
      </c>
      <c r="L37" s="233">
        <f>+GPpcntSCH*(VLOOKUP($A37,FY17Rev!$A$4:$I$24,9,FALSE))*VLOOKUP($A37,FY15SCH!$A$3:$S$23,MATCH(L$28,FY15SCH!$A$2:$S$2,0),FALSE)</f>
        <v>545.70139187257541</v>
      </c>
      <c r="M37" s="233">
        <f>+GPpcntSCH*(VLOOKUP($A37,FY17Rev!$A$4:$I$24,9,FALSE))*VLOOKUP($A37,FY15SCH!$A$3:$S$23,MATCH(M$28,FY15SCH!$A$2:$S$2,0),FALSE)</f>
        <v>49.609217442961395</v>
      </c>
      <c r="N37" s="233">
        <f>+GPpcntSCH*(VLOOKUP($A37,FY17Rev!$A$4:$I$24,9,FALSE))*VLOOKUP($A37,FY15SCH!$A$3:$S$23,MATCH(N$28,FY15SCH!$A$2:$S$2,0),FALSE)</f>
        <v>17164.789235264645</v>
      </c>
      <c r="O37" s="233">
        <f>+GPpcntSCH*(VLOOKUP($A37,FY17Rev!$A$4:$I$24,9,FALSE))*VLOOKUP($A37,FY15SCH!$A$3:$S$23,MATCH(O$28,FY15SCH!$A$2:$S$2,0),FALSE)</f>
        <v>148.82765232888423</v>
      </c>
      <c r="P37" s="233">
        <f>+GPpcntSCH*(VLOOKUP($A37,FY17Rev!$A$4:$I$24,9,FALSE))*VLOOKUP($A37,FY15SCH!$A$3:$S$23,MATCH(P$28,FY15SCH!$A$2:$S$2,0),FALSE)</f>
        <v>4663.2664396383716</v>
      </c>
      <c r="Q37" s="233">
        <f>+GPpcntSCH*(VLOOKUP($A37,FY17Rev!$A$4:$I$24,9,FALSE))*VLOOKUP($A37,FY15SCH!$A$3:$S$23,MATCH(Q$28,FY15SCH!$A$2:$S$2,0),FALSE)</f>
        <v>435742.56141025148</v>
      </c>
      <c r="R37" s="233">
        <f>+GPpcntSCH*(VLOOKUP($A37,FY17Rev!$A$4:$I$24,9,FALSE))*VLOOKUP($A37,FY15SCH!$A$3:$S$23,MATCH(R$28,FY15SCH!$A$2:$S$2,0),FALSE)</f>
        <v>0</v>
      </c>
      <c r="S37" s="233">
        <f>+GPpcntSCH*(VLOOKUP($A37,FY17Rev!$A$4:$I$24,9,FALSE))*VLOOKUP($A37,FY15SCH!$A$3:$S$23,MATCH(S$28,FY15SCH!$A$2:$S$2,0),FALSE)</f>
        <v>2827.7253942488001</v>
      </c>
      <c r="T37" s="234">
        <f t="shared" si="4"/>
        <v>498150.95695349691</v>
      </c>
    </row>
    <row r="38" spans="1:20" s="44" customFormat="1" x14ac:dyDescent="0.25">
      <c r="A38" s="229" t="s">
        <v>48</v>
      </c>
      <c r="B38" s="230" t="s">
        <v>49</v>
      </c>
      <c r="C38" s="217">
        <f>+GPpcntSCH*(VLOOKUP($A38,FY17Rev!$A$4:$I$24,9,FALSE))*VLOOKUP($A38,FY15SCH!$A$3:$S$23,MATCH(C$28,FY15SCH!$A$2:$S$2,0),FALSE)</f>
        <v>1228.563575136737</v>
      </c>
      <c r="D38" s="217">
        <f>+GPpcntSCH*(VLOOKUP($A38,FY17Rev!$A$4:$I$24,9,FALSE))*VLOOKUP($A38,FY15SCH!$A$3:$S$23,MATCH(D$28,FY15SCH!$A$2:$S$2,0),FALSE)</f>
        <v>4988.7126990400839</v>
      </c>
      <c r="E38" s="217">
        <f>+GPpcntSCH*(VLOOKUP($A38,FY17Rev!$A$4:$I$24,9,FALSE))*VLOOKUP($A38,FY15SCH!$A$3:$S$23,MATCH(E$28,FY15SCH!$A$2:$S$2,0),FALSE)</f>
        <v>297.83359397254236</v>
      </c>
      <c r="F38" s="217">
        <f>+GPpcntSCH*(VLOOKUP($A38,FY17Rev!$A$4:$I$24,9,FALSE))*VLOOKUP($A38,FY15SCH!$A$3:$S$23,MATCH(F$28,FY15SCH!$A$2:$S$2,0),FALSE)</f>
        <v>0</v>
      </c>
      <c r="G38" s="217">
        <f>+GPpcntSCH*(VLOOKUP($A38,FY17Rev!$A$4:$I$24,9,FALSE))*VLOOKUP($A38,FY15SCH!$A$3:$S$23,MATCH(G$28,FY15SCH!$A$2:$S$2,0),FALSE)</f>
        <v>670.12558643822024</v>
      </c>
      <c r="H38" s="217">
        <f>+GPpcntSCH*(VLOOKUP($A38,FY17Rev!$A$4:$I$24,9,FALSE))*VLOOKUP($A38,FY15SCH!$A$3:$S$23,MATCH(H$28,FY15SCH!$A$2:$S$2,0),FALSE)</f>
        <v>148.91679698627118</v>
      </c>
      <c r="I38" s="217">
        <f>+GPpcntSCH*(VLOOKUP($A38,FY17Rev!$A$4:$I$24,9,FALSE))*VLOOKUP($A38,FY15SCH!$A$3:$S$23,MATCH(I$28,FY15SCH!$A$2:$S$2,0),FALSE)</f>
        <v>0</v>
      </c>
      <c r="J38" s="217">
        <f>+GPpcntSCH*(VLOOKUP($A38,FY17Rev!$A$4:$I$24,9,FALSE))*VLOOKUP($A38,FY15SCH!$A$3:$S$23,MATCH(J$28,FY15SCH!$A$2:$S$2,0),FALSE)</f>
        <v>781.81318417792363</v>
      </c>
      <c r="K38" s="217">
        <f>+GPpcntSCH*(VLOOKUP($A38,FY17Rev!$A$4:$I$24,9,FALSE))*VLOOKUP($A38,FY15SCH!$A$3:$S$23,MATCH(K$28,FY15SCH!$A$2:$S$2,0),FALSE)</f>
        <v>2159.2935563009319</v>
      </c>
      <c r="L38" s="217">
        <f>+GPpcntSCH*(VLOOKUP($A38,FY17Rev!$A$4:$I$24,9,FALSE))*VLOOKUP($A38,FY15SCH!$A$3:$S$23,MATCH(L$28,FY15SCH!$A$2:$S$2,0),FALSE)</f>
        <v>3462.3155299308046</v>
      </c>
      <c r="M38" s="217">
        <f>+GPpcntSCH*(VLOOKUP($A38,FY17Rev!$A$4:$I$24,9,FALSE))*VLOOKUP($A38,FY15SCH!$A$3:$S$23,MATCH(M$28,FY15SCH!$A$2:$S$2,0),FALSE)</f>
        <v>148.91679698627118</v>
      </c>
      <c r="N38" s="217">
        <f>+GPpcntSCH*(VLOOKUP($A38,FY17Rev!$A$4:$I$24,9,FALSE))*VLOOKUP($A38,FY15SCH!$A$3:$S$23,MATCH(N$28,FY15SCH!$A$2:$S$2,0),FALSE)</f>
        <v>43372.017122251476</v>
      </c>
      <c r="O38" s="217">
        <f>+GPpcntSCH*(VLOOKUP($A38,FY17Rev!$A$4:$I$24,9,FALSE))*VLOOKUP($A38,FY15SCH!$A$3:$S$23,MATCH(O$28,FY15SCH!$A$2:$S$2,0),FALSE)</f>
        <v>744.58398493135576</v>
      </c>
      <c r="P38" s="217">
        <f>+GPpcntSCH*(VLOOKUP($A38,FY17Rev!$A$4:$I$24,9,FALSE))*VLOOKUP($A38,FY15SCH!$A$3:$S$23,MATCH(P$28,FY15SCH!$A$2:$S$2,0),FALSE)</f>
        <v>819.04238342449139</v>
      </c>
      <c r="Q38" s="217">
        <f>+GPpcntSCH*(VLOOKUP($A38,FY17Rev!$A$4:$I$24,9,FALSE))*VLOOKUP($A38,FY15SCH!$A$3:$S$23,MATCH(Q$28,FY15SCH!$A$2:$S$2,0),FALSE)</f>
        <v>185624.787443387</v>
      </c>
      <c r="R38" s="217">
        <f>+GPpcntSCH*(VLOOKUP($A38,FY17Rev!$A$4:$I$24,9,FALSE))*VLOOKUP($A38,FY15SCH!$A$3:$S$23,MATCH(R$28,FY15SCH!$A$2:$S$2,0),FALSE)</f>
        <v>0</v>
      </c>
      <c r="S38" s="217">
        <f>+GPpcntSCH*(VLOOKUP($A38,FY17Rev!$A$4:$I$24,9,FALSE))*VLOOKUP($A38,FY15SCH!$A$3:$S$23,MATCH(S$28,FY15SCH!$A$2:$S$2,0),FALSE)</f>
        <v>0</v>
      </c>
      <c r="T38" s="231">
        <f t="shared" si="4"/>
        <v>244446.92225296411</v>
      </c>
    </row>
    <row r="39" spans="1:20" x14ac:dyDescent="0.25">
      <c r="A39" s="229" t="s">
        <v>41</v>
      </c>
      <c r="B39" s="232" t="s">
        <v>53</v>
      </c>
      <c r="C39" s="233">
        <f>+GPpcntSCH*(VLOOKUP($A39,FY17Rev!$A$4:$I$24,9,FALSE))*VLOOKUP($A39,FY15SCH!$A$3:$S$23,MATCH(C$28,FY15SCH!$A$2:$S$2,0),FALSE)</f>
        <v>797414.02901652048</v>
      </c>
      <c r="D39" s="233">
        <f>+GPpcntSCH*(VLOOKUP($A39,FY17Rev!$A$4:$I$24,9,FALSE))*VLOOKUP($A39,FY15SCH!$A$3:$S$23,MATCH(D$28,FY15SCH!$A$2:$S$2,0),FALSE)</f>
        <v>15380.782734605316</v>
      </c>
      <c r="E39" s="233">
        <f>+GPpcntSCH*(VLOOKUP($A39,FY17Rev!$A$4:$I$24,9,FALSE))*VLOOKUP($A39,FY15SCH!$A$3:$S$23,MATCH(E$28,FY15SCH!$A$2:$S$2,0),FALSE)</f>
        <v>4309.2710247816613</v>
      </c>
      <c r="F39" s="233">
        <f>+GPpcntSCH*(VLOOKUP($A39,FY17Rev!$A$4:$I$24,9,FALSE))*VLOOKUP($A39,FY15SCH!$A$3:$S$23,MATCH(F$28,FY15SCH!$A$2:$S$2,0),FALSE)</f>
        <v>198.88943191299978</v>
      </c>
      <c r="G39" s="233">
        <f>+GPpcntSCH*(VLOOKUP($A39,FY17Rev!$A$4:$I$24,9,FALSE))*VLOOKUP($A39,FY15SCH!$A$3:$S$23,MATCH(G$28,FY15SCH!$A$2:$S$2,0),FALSE)</f>
        <v>4309.2710247816613</v>
      </c>
      <c r="H39" s="233">
        <f>+GPpcntSCH*(VLOOKUP($A39,FY17Rev!$A$4:$I$24,9,FALSE))*VLOOKUP($A39,FY15SCH!$A$3:$S$23,MATCH(H$28,FY15SCH!$A$2:$S$2,0),FALSE)</f>
        <v>13060.406028953652</v>
      </c>
      <c r="I39" s="233">
        <f>+GPpcntSCH*(VLOOKUP($A39,FY17Rev!$A$4:$I$24,9,FALSE))*VLOOKUP($A39,FY15SCH!$A$3:$S$23,MATCH(I$28,FY15SCH!$A$2:$S$2,0),FALSE)</f>
        <v>0</v>
      </c>
      <c r="J39" s="233">
        <f>+GPpcntSCH*(VLOOKUP($A39,FY17Rev!$A$4:$I$24,9,FALSE))*VLOOKUP($A39,FY15SCH!$A$3:$S$23,MATCH(J$28,FY15SCH!$A$2:$S$2,0),FALSE)</f>
        <v>0</v>
      </c>
      <c r="K39" s="233">
        <f>+GPpcntSCH*(VLOOKUP($A39,FY17Rev!$A$4:$I$24,9,FALSE))*VLOOKUP($A39,FY15SCH!$A$3:$S$23,MATCH(K$28,FY15SCH!$A$2:$S$2,0),FALSE)</f>
        <v>10474.843414084655</v>
      </c>
      <c r="L39" s="233">
        <f>+GPpcntSCH*(VLOOKUP($A39,FY17Rev!$A$4:$I$24,9,FALSE))*VLOOKUP($A39,FY15SCH!$A$3:$S$23,MATCH(L$28,FY15SCH!$A$2:$S$2,0),FALSE)</f>
        <v>0</v>
      </c>
      <c r="M39" s="233">
        <f>+GPpcntSCH*(VLOOKUP($A39,FY17Rev!$A$4:$I$24,9,FALSE))*VLOOKUP($A39,FY15SCH!$A$3:$S$23,MATCH(M$28,FY15SCH!$A$2:$S$2,0),FALSE)</f>
        <v>0</v>
      </c>
      <c r="N39" s="233">
        <f>+GPpcntSCH*(VLOOKUP($A39,FY17Rev!$A$4:$I$24,9,FALSE))*VLOOKUP($A39,FY15SCH!$A$3:$S$23,MATCH(N$28,FY15SCH!$A$2:$S$2,0),FALSE)</f>
        <v>1193.3365914779986</v>
      </c>
      <c r="O39" s="233">
        <f>+GPpcntSCH*(VLOOKUP($A39,FY17Rev!$A$4:$I$24,9,FALSE))*VLOOKUP($A39,FY15SCH!$A$3:$S$23,MATCH(O$28,FY15SCH!$A$2:$S$2,0),FALSE)</f>
        <v>0</v>
      </c>
      <c r="P39" s="233">
        <f>+GPpcntSCH*(VLOOKUP($A39,FY17Rev!$A$4:$I$24,9,FALSE))*VLOOKUP($A39,FY15SCH!$A$3:$S$23,MATCH(P$28,FY15SCH!$A$2:$S$2,0),FALSE)</f>
        <v>0</v>
      </c>
      <c r="Q39" s="233">
        <f>+GPpcntSCH*(VLOOKUP($A39,FY17Rev!$A$4:$I$24,9,FALSE))*VLOOKUP($A39,FY15SCH!$A$3:$S$23,MATCH(Q$28,FY15SCH!$A$2:$S$2,0),FALSE)</f>
        <v>1127.0401141736654</v>
      </c>
      <c r="R39" s="233">
        <f>+GPpcntSCH*(VLOOKUP($A39,FY17Rev!$A$4:$I$24,9,FALSE))*VLOOKUP($A39,FY15SCH!$A$3:$S$23,MATCH(R$28,FY15SCH!$A$2:$S$2,0),FALSE)</f>
        <v>0</v>
      </c>
      <c r="S39" s="233">
        <f>+GPpcntSCH*(VLOOKUP($A39,FY17Rev!$A$4:$I$24,9,FALSE))*VLOOKUP($A39,FY15SCH!$A$3:$S$23,MATCH(S$28,FY15SCH!$A$2:$S$2,0),FALSE)</f>
        <v>0</v>
      </c>
      <c r="T39" s="234">
        <f t="shared" si="4"/>
        <v>847467.86938129202</v>
      </c>
    </row>
    <row r="40" spans="1:20" s="44" customFormat="1" x14ac:dyDescent="0.25">
      <c r="A40" s="229" t="s">
        <v>34</v>
      </c>
      <c r="B40" s="230" t="s">
        <v>58</v>
      </c>
      <c r="C40" s="217">
        <f>+GPpcntSCH*(VLOOKUP($A40,FY17Rev!$A$4:$I$24,9,FALSE))*VLOOKUP($A40,FY15SCH!$A$3:$S$23,MATCH(C$28,FY15SCH!$A$2:$S$2,0),FALSE)</f>
        <v>0</v>
      </c>
      <c r="D40" s="217">
        <f>+GPpcntSCH*(VLOOKUP($A40,FY17Rev!$A$4:$I$24,9,FALSE))*VLOOKUP($A40,FY15SCH!$A$3:$S$23,MATCH(D$28,FY15SCH!$A$2:$S$2,0),FALSE)</f>
        <v>3447.3691879193234</v>
      </c>
      <c r="E40" s="217">
        <f>+GPpcntSCH*(VLOOKUP($A40,FY17Rev!$A$4:$I$24,9,FALSE))*VLOOKUP($A40,FY15SCH!$A$3:$S$23,MATCH(E$28,FY15SCH!$A$2:$S$2,0),FALSE)</f>
        <v>0</v>
      </c>
      <c r="F40" s="217">
        <f>+GPpcntSCH*(VLOOKUP($A40,FY17Rev!$A$4:$I$24,9,FALSE))*VLOOKUP($A40,FY15SCH!$A$3:$S$23,MATCH(F$28,FY15SCH!$A$2:$S$2,0),FALSE)</f>
        <v>0</v>
      </c>
      <c r="G40" s="217">
        <f>+GPpcntSCH*(VLOOKUP($A40,FY17Rev!$A$4:$I$24,9,FALSE))*VLOOKUP($A40,FY15SCH!$A$3:$S$23,MATCH(G$28,FY15SCH!$A$2:$S$2,0),FALSE)</f>
        <v>90842.836708684859</v>
      </c>
      <c r="H40" s="217">
        <f>+GPpcntSCH*(VLOOKUP($A40,FY17Rev!$A$4:$I$24,9,FALSE))*VLOOKUP($A40,FY15SCH!$A$3:$S$23,MATCH(H$28,FY15SCH!$A$2:$S$2,0),FALSE)</f>
        <v>745.37712171228611</v>
      </c>
      <c r="I40" s="217">
        <f>+GPpcntSCH*(VLOOKUP($A40,FY17Rev!$A$4:$I$24,9,FALSE))*VLOOKUP($A40,FY15SCH!$A$3:$S$23,MATCH(I$28,FY15SCH!$A$2:$S$2,0),FALSE)</f>
        <v>0</v>
      </c>
      <c r="J40" s="217">
        <f>+GPpcntSCH*(VLOOKUP($A40,FY17Rev!$A$4:$I$24,9,FALSE))*VLOOKUP($A40,FY15SCH!$A$3:$S$23,MATCH(J$28,FY15SCH!$A$2:$S$2,0),FALSE)</f>
        <v>0</v>
      </c>
      <c r="K40" s="217">
        <f>+GPpcntSCH*(VLOOKUP($A40,FY17Rev!$A$4:$I$24,9,FALSE))*VLOOKUP($A40,FY15SCH!$A$3:$S$23,MATCH(K$28,FY15SCH!$A$2:$S$2,0),FALSE)</f>
        <v>0</v>
      </c>
      <c r="L40" s="217">
        <f>+GPpcntSCH*(VLOOKUP($A40,FY17Rev!$A$4:$I$24,9,FALSE))*VLOOKUP($A40,FY15SCH!$A$3:$S$23,MATCH(L$28,FY15SCH!$A$2:$S$2,0),FALSE)</f>
        <v>0</v>
      </c>
      <c r="M40" s="217">
        <f>+GPpcntSCH*(VLOOKUP($A40,FY17Rev!$A$4:$I$24,9,FALSE))*VLOOKUP($A40,FY15SCH!$A$3:$S$23,MATCH(M$28,FY15SCH!$A$2:$S$2,0),FALSE)</f>
        <v>0</v>
      </c>
      <c r="N40" s="217">
        <f>+GPpcntSCH*(VLOOKUP($A40,FY17Rev!$A$4:$I$24,9,FALSE))*VLOOKUP($A40,FY15SCH!$A$3:$S$23,MATCH(N$28,FY15SCH!$A$2:$S$2,0),FALSE)</f>
        <v>8199.1483388351462</v>
      </c>
      <c r="O40" s="217">
        <f>+GPpcntSCH*(VLOOKUP($A40,FY17Rev!$A$4:$I$24,9,FALSE))*VLOOKUP($A40,FY15SCH!$A$3:$S$23,MATCH(O$28,FY15SCH!$A$2:$S$2,0),FALSE)</f>
        <v>0</v>
      </c>
      <c r="P40" s="217">
        <f>+GPpcntSCH*(VLOOKUP($A40,FY17Rev!$A$4:$I$24,9,FALSE))*VLOOKUP($A40,FY15SCH!$A$3:$S$23,MATCH(P$28,FY15SCH!$A$2:$S$2,0),FALSE)</f>
        <v>0</v>
      </c>
      <c r="Q40" s="217">
        <f>+GPpcntSCH*(VLOOKUP($A40,FY17Rev!$A$4:$I$24,9,FALSE))*VLOOKUP($A40,FY15SCH!$A$3:$S$23,MATCH(Q$28,FY15SCH!$A$2:$S$2,0),FALSE)</f>
        <v>838.54926192632183</v>
      </c>
      <c r="R40" s="217">
        <f>+GPpcntSCH*(VLOOKUP($A40,FY17Rev!$A$4:$I$24,9,FALSE))*VLOOKUP($A40,FY15SCH!$A$3:$S$23,MATCH(R$28,FY15SCH!$A$2:$S$2,0),FALSE)</f>
        <v>0</v>
      </c>
      <c r="S40" s="217">
        <f>+GPpcntSCH*(VLOOKUP($A40,FY17Rev!$A$4:$I$24,9,FALSE))*VLOOKUP($A40,FY15SCH!$A$3:$S$23,MATCH(S$28,FY15SCH!$A$2:$S$2,0),FALSE)</f>
        <v>93.172140214035764</v>
      </c>
      <c r="T40" s="231">
        <f t="shared" si="4"/>
        <v>104166.45275929198</v>
      </c>
    </row>
    <row r="41" spans="1:20" x14ac:dyDescent="0.25">
      <c r="A41" s="229" t="s">
        <v>65</v>
      </c>
      <c r="B41" s="232" t="s">
        <v>66</v>
      </c>
      <c r="C41" s="233">
        <f>+GPpcntSCH*(VLOOKUP($A41,FY17Rev!$A$4:$I$24,9,FALSE))*VLOOKUP($A41,FY15SCH!$A$3:$S$23,MATCH(C$28,FY15SCH!$A$2:$S$2,0),FALSE)</f>
        <v>9591.9596352431527</v>
      </c>
      <c r="D41" s="233">
        <f>+GPpcntSCH*(VLOOKUP($A41,FY17Rev!$A$4:$I$24,9,FALSE))*VLOOKUP($A41,FY15SCH!$A$3:$S$23,MATCH(D$28,FY15SCH!$A$2:$S$2,0),FALSE)</f>
        <v>51501.444810767076</v>
      </c>
      <c r="E41" s="233">
        <f>+GPpcntSCH*(VLOOKUP($A41,FY17Rev!$A$4:$I$24,9,FALSE))*VLOOKUP($A41,FY15SCH!$A$3:$S$23,MATCH(E$28,FY15SCH!$A$2:$S$2,0),FALSE)</f>
        <v>21102.311197534935</v>
      </c>
      <c r="F41" s="233">
        <f>+GPpcntSCH*(VLOOKUP($A41,FY17Rev!$A$4:$I$24,9,FALSE))*VLOOKUP($A41,FY15SCH!$A$3:$S$23,MATCH(F$28,FY15SCH!$A$2:$S$2,0),FALSE)</f>
        <v>6271.6659153512919</v>
      </c>
      <c r="G41" s="233">
        <f>+GPpcntSCH*(VLOOKUP($A41,FY17Rev!$A$4:$I$24,9,FALSE))*VLOOKUP($A41,FY15SCH!$A$3:$S$23,MATCH(G$28,FY15SCH!$A$2:$S$2,0),FALSE)</f>
        <v>2065.9605368216021</v>
      </c>
      <c r="H41" s="233">
        <f>+GPpcntSCH*(VLOOKUP($A41,FY17Rev!$A$4:$I$24,9,FALSE))*VLOOKUP($A41,FY15SCH!$A$3:$S$23,MATCH(H$28,FY15SCH!$A$2:$S$2,0),FALSE)</f>
        <v>27521.545722659197</v>
      </c>
      <c r="I41" s="233">
        <f>+GPpcntSCH*(VLOOKUP($A41,FY17Rev!$A$4:$I$24,9,FALSE))*VLOOKUP($A41,FY15SCH!$A$3:$S$23,MATCH(I$28,FY15SCH!$A$2:$S$2,0),FALSE)</f>
        <v>737.84304886485779</v>
      </c>
      <c r="J41" s="233">
        <f>+GPpcntSCH*(VLOOKUP($A41,FY17Rev!$A$4:$I$24,9,FALSE))*VLOOKUP($A41,FY15SCH!$A$3:$S$23,MATCH(J$28,FY15SCH!$A$2:$S$2,0),FALSE)</f>
        <v>2508.6663661405169</v>
      </c>
      <c r="K41" s="233">
        <f>+GPpcntSCH*(VLOOKUP($A41,FY17Rev!$A$4:$I$24,9,FALSE))*VLOOKUP($A41,FY15SCH!$A$3:$S$23,MATCH(K$28,FY15SCH!$A$2:$S$2,0),FALSE)</f>
        <v>781449.57305277092</v>
      </c>
      <c r="L41" s="233">
        <f>+GPpcntSCH*(VLOOKUP($A41,FY17Rev!$A$4:$I$24,9,FALSE))*VLOOKUP($A41,FY15SCH!$A$3:$S$23,MATCH(L$28,FY15SCH!$A$2:$S$2,0),FALSE)</f>
        <v>5902.7443909188623</v>
      </c>
      <c r="M41" s="233">
        <f>+GPpcntSCH*(VLOOKUP($A41,FY17Rev!$A$4:$I$24,9,FALSE))*VLOOKUP($A41,FY15SCH!$A$3:$S$23,MATCH(M$28,FY15SCH!$A$2:$S$2,0),FALSE)</f>
        <v>0</v>
      </c>
      <c r="N41" s="233">
        <f>+GPpcntSCH*(VLOOKUP($A41,FY17Rev!$A$4:$I$24,9,FALSE))*VLOOKUP($A41,FY15SCH!$A$3:$S$23,MATCH(N$28,FY15SCH!$A$2:$S$2,0),FALSE)</f>
        <v>7821.1363179674927</v>
      </c>
      <c r="O41" s="233">
        <f>+GPpcntSCH*(VLOOKUP($A41,FY17Rev!$A$4:$I$24,9,FALSE))*VLOOKUP($A41,FY15SCH!$A$3:$S$23,MATCH(O$28,FY15SCH!$A$2:$S$2,0),FALSE)</f>
        <v>0</v>
      </c>
      <c r="P41" s="233">
        <f>+GPpcntSCH*(VLOOKUP($A41,FY17Rev!$A$4:$I$24,9,FALSE))*VLOOKUP($A41,FY15SCH!$A$3:$S$23,MATCH(P$28,FY15SCH!$A$2:$S$2,0),FALSE)</f>
        <v>0</v>
      </c>
      <c r="Q41" s="233">
        <f>+GPpcntSCH*(VLOOKUP($A41,FY17Rev!$A$4:$I$24,9,FALSE))*VLOOKUP($A41,FY15SCH!$A$3:$S$23,MATCH(Q$28,FY15SCH!$A$2:$S$2,0),FALSE)</f>
        <v>14978.213891956613</v>
      </c>
      <c r="R41" s="233">
        <f>+GPpcntSCH*(VLOOKUP($A41,FY17Rev!$A$4:$I$24,9,FALSE))*VLOOKUP($A41,FY15SCH!$A$3:$S$23,MATCH(R$28,FY15SCH!$A$2:$S$2,0),FALSE)</f>
        <v>0</v>
      </c>
      <c r="S41" s="233">
        <f>+GPpcntSCH*(VLOOKUP($A41,FY17Rev!$A$4:$I$24,9,FALSE))*VLOOKUP($A41,FY15SCH!$A$3:$S$23,MATCH(S$28,FY15SCH!$A$2:$S$2,0),FALSE)</f>
        <v>0</v>
      </c>
      <c r="T41" s="234">
        <f t="shared" si="4"/>
        <v>931453.06488699641</v>
      </c>
    </row>
    <row r="42" spans="1:20" s="44" customFormat="1" x14ac:dyDescent="0.25">
      <c r="A42" s="229" t="s">
        <v>68</v>
      </c>
      <c r="B42" s="230" t="s">
        <v>69</v>
      </c>
      <c r="C42" s="217">
        <f>+GPpcntSCH*(VLOOKUP($A42,FY17Rev!$A$4:$I$24,9,FALSE))*VLOOKUP($A42,FY15SCH!$A$3:$S$23,MATCH(C$28,FY15SCH!$A$2:$S$2,0),FALSE)</f>
        <v>750.30952469320835</v>
      </c>
      <c r="D42" s="217">
        <f>+GPpcntSCH*(VLOOKUP($A42,FY17Rev!$A$4:$I$24,9,FALSE))*VLOOKUP($A42,FY15SCH!$A$3:$S$23,MATCH(D$28,FY15SCH!$A$2:$S$2,0),FALSE)</f>
        <v>5752.3730226479311</v>
      </c>
      <c r="E42" s="217">
        <f>+GPpcntSCH*(VLOOKUP($A42,FY17Rev!$A$4:$I$24,9,FALSE))*VLOOKUP($A42,FY15SCH!$A$3:$S$23,MATCH(E$28,FY15SCH!$A$2:$S$2,0),FALSE)</f>
        <v>876028.05394180375</v>
      </c>
      <c r="F42" s="217">
        <f>+GPpcntSCH*(VLOOKUP($A42,FY17Rev!$A$4:$I$24,9,FALSE))*VLOOKUP($A42,FY15SCH!$A$3:$S$23,MATCH(F$28,FY15SCH!$A$2:$S$2,0),FALSE)</f>
        <v>0</v>
      </c>
      <c r="G42" s="217">
        <f>+GPpcntSCH*(VLOOKUP($A42,FY17Rev!$A$4:$I$24,9,FALSE))*VLOOKUP($A42,FY15SCH!$A$3:$S$23,MATCH(G$28,FY15SCH!$A$2:$S$2,0),FALSE)</f>
        <v>2334.2962990455371</v>
      </c>
      <c r="H42" s="217">
        <f>+GPpcntSCH*(VLOOKUP($A42,FY17Rev!$A$4:$I$24,9,FALSE))*VLOOKUP($A42,FY15SCH!$A$3:$S$23,MATCH(H$28,FY15SCH!$A$2:$S$2,0),FALSE)</f>
        <v>416.83862482956022</v>
      </c>
      <c r="I42" s="217">
        <f>+GPpcntSCH*(VLOOKUP($A42,FY17Rev!$A$4:$I$24,9,FALSE))*VLOOKUP($A42,FY15SCH!$A$3:$S$23,MATCH(I$28,FY15SCH!$A$2:$S$2,0),FALSE)</f>
        <v>666.94179972729637</v>
      </c>
      <c r="J42" s="217">
        <f>+GPpcntSCH*(VLOOKUP($A42,FY17Rev!$A$4:$I$24,9,FALSE))*VLOOKUP($A42,FY15SCH!$A$3:$S$23,MATCH(J$28,FY15SCH!$A$2:$S$2,0),FALSE)</f>
        <v>0</v>
      </c>
      <c r="K42" s="217">
        <f>+GPpcntSCH*(VLOOKUP($A42,FY17Rev!$A$4:$I$24,9,FALSE))*VLOOKUP($A42,FY15SCH!$A$3:$S$23,MATCH(K$28,FY15SCH!$A$2:$S$2,0),FALSE)</f>
        <v>2584.3994739432737</v>
      </c>
      <c r="L42" s="217">
        <f>+GPpcntSCH*(VLOOKUP($A42,FY17Rev!$A$4:$I$24,9,FALSE))*VLOOKUP($A42,FY15SCH!$A$3:$S$23,MATCH(L$28,FY15SCH!$A$2:$S$2,0),FALSE)</f>
        <v>0</v>
      </c>
      <c r="M42" s="217">
        <f>+GPpcntSCH*(VLOOKUP($A42,FY17Rev!$A$4:$I$24,9,FALSE))*VLOOKUP($A42,FY15SCH!$A$3:$S$23,MATCH(M$28,FY15SCH!$A$2:$S$2,0),FALSE)</f>
        <v>0</v>
      </c>
      <c r="N42" s="217">
        <f>+GPpcntSCH*(VLOOKUP($A42,FY17Rev!$A$4:$I$24,9,FALSE))*VLOOKUP($A42,FY15SCH!$A$3:$S$23,MATCH(N$28,FY15SCH!$A$2:$S$2,0),FALSE)</f>
        <v>416.83862482956022</v>
      </c>
      <c r="O42" s="217">
        <f>+GPpcntSCH*(VLOOKUP($A42,FY17Rev!$A$4:$I$24,9,FALSE))*VLOOKUP($A42,FY15SCH!$A$3:$S$23,MATCH(O$28,FY15SCH!$A$2:$S$2,0),FALSE)</f>
        <v>0</v>
      </c>
      <c r="P42" s="217">
        <f>+GPpcntSCH*(VLOOKUP($A42,FY17Rev!$A$4:$I$24,9,FALSE))*VLOOKUP($A42,FY15SCH!$A$3:$S$23,MATCH(P$28,FY15SCH!$A$2:$S$2,0),FALSE)</f>
        <v>0</v>
      </c>
      <c r="Q42" s="217">
        <f>+GPpcntSCH*(VLOOKUP($A42,FY17Rev!$A$4:$I$24,9,FALSE))*VLOOKUP($A42,FY15SCH!$A$3:$S$23,MATCH(Q$28,FY15SCH!$A$2:$S$2,0),FALSE)</f>
        <v>666.94179972729637</v>
      </c>
      <c r="R42" s="217">
        <f>+GPpcntSCH*(VLOOKUP($A42,FY17Rev!$A$4:$I$24,9,FALSE))*VLOOKUP($A42,FY15SCH!$A$3:$S$23,MATCH(R$28,FY15SCH!$A$2:$S$2,0),FALSE)</f>
        <v>0</v>
      </c>
      <c r="S42" s="217">
        <f>+GPpcntSCH*(VLOOKUP($A42,FY17Rev!$A$4:$I$24,9,FALSE))*VLOOKUP($A42,FY15SCH!$A$3:$S$23,MATCH(S$28,FY15SCH!$A$2:$S$2,0),FALSE)</f>
        <v>0</v>
      </c>
      <c r="T42" s="231">
        <f t="shared" si="4"/>
        <v>889616.99311124731</v>
      </c>
    </row>
    <row r="43" spans="1:20" x14ac:dyDescent="0.25">
      <c r="A43" s="229" t="s">
        <v>55</v>
      </c>
      <c r="B43" s="232" t="s">
        <v>73</v>
      </c>
      <c r="C43" s="233">
        <f>+GPpcntSCH*(VLOOKUP($A43,FY17Rev!$A$4:$I$24,9,FALSE))*VLOOKUP($A43,FY15SCH!$A$3:$S$23,MATCH(C$28,FY15SCH!$A$2:$S$2,0),FALSE)</f>
        <v>3681.4053068366816</v>
      </c>
      <c r="D43" s="233">
        <f>+GPpcntSCH*(VLOOKUP($A43,FY17Rev!$A$4:$I$24,9,FALSE))*VLOOKUP($A43,FY15SCH!$A$3:$S$23,MATCH(D$28,FY15SCH!$A$2:$S$2,0),FALSE)</f>
        <v>11942.119653884845</v>
      </c>
      <c r="E43" s="233">
        <f>+GPpcntSCH*(VLOOKUP($A43,FY17Rev!$A$4:$I$24,9,FALSE))*VLOOKUP($A43,FY15SCH!$A$3:$S$23,MATCH(E$28,FY15SCH!$A$2:$S$2,0),FALSE)</f>
        <v>8081.1336003732031</v>
      </c>
      <c r="F43" s="233">
        <f>+GPpcntSCH*(VLOOKUP($A43,FY17Rev!$A$4:$I$24,9,FALSE))*VLOOKUP($A43,FY15SCH!$A$3:$S$23,MATCH(F$28,FY15SCH!$A$2:$S$2,0),FALSE)</f>
        <v>0</v>
      </c>
      <c r="G43" s="233">
        <f>+GPpcntSCH*(VLOOKUP($A43,FY17Rev!$A$4:$I$24,9,FALSE))*VLOOKUP($A43,FY15SCH!$A$3:$S$23,MATCH(G$28,FY15SCH!$A$2:$S$2,0),FALSE)</f>
        <v>269.37112001244014</v>
      </c>
      <c r="H43" s="233">
        <f>+GPpcntSCH*(VLOOKUP($A43,FY17Rev!$A$4:$I$24,9,FALSE))*VLOOKUP($A43,FY15SCH!$A$3:$S$23,MATCH(H$28,FY15SCH!$A$2:$S$2,0),FALSE)</f>
        <v>2244.7593334370008</v>
      </c>
      <c r="I43" s="233">
        <f>+GPpcntSCH*(VLOOKUP($A43,FY17Rev!$A$4:$I$24,9,FALSE))*VLOOKUP($A43,FY15SCH!$A$3:$S$23,MATCH(I$28,FY15SCH!$A$2:$S$2,0),FALSE)</f>
        <v>8260.7143470481624</v>
      </c>
      <c r="J43" s="233">
        <f>+GPpcntSCH*(VLOOKUP($A43,FY17Rev!$A$4:$I$24,9,FALSE))*VLOOKUP($A43,FY15SCH!$A$3:$S$23,MATCH(J$28,FY15SCH!$A$2:$S$2,0),FALSE)</f>
        <v>2024323.9668934874</v>
      </c>
      <c r="K43" s="233">
        <f>+GPpcntSCH*(VLOOKUP($A43,FY17Rev!$A$4:$I$24,9,FALSE))*VLOOKUP($A43,FY15SCH!$A$3:$S$23,MATCH(K$28,FY15SCH!$A$2:$S$2,0),FALSE)</f>
        <v>1436.6459733996805</v>
      </c>
      <c r="L43" s="233">
        <f>+GPpcntSCH*(VLOOKUP($A43,FY17Rev!$A$4:$I$24,9,FALSE))*VLOOKUP($A43,FY15SCH!$A$3:$S$23,MATCH(L$28,FY15SCH!$A$2:$S$2,0),FALSE)</f>
        <v>269.37112001244014</v>
      </c>
      <c r="M43" s="233">
        <f>+GPpcntSCH*(VLOOKUP($A43,FY17Rev!$A$4:$I$24,9,FALSE))*VLOOKUP($A43,FY15SCH!$A$3:$S$23,MATCH(M$28,FY15SCH!$A$2:$S$2,0),FALSE)</f>
        <v>0</v>
      </c>
      <c r="N43" s="233">
        <f>+GPpcntSCH*(VLOOKUP($A43,FY17Rev!$A$4:$I$24,9,FALSE))*VLOOKUP($A43,FY15SCH!$A$3:$S$23,MATCH(N$28,FY15SCH!$A$2:$S$2,0),FALSE)</f>
        <v>1077.4844800497606</v>
      </c>
      <c r="O43" s="233">
        <f>+GPpcntSCH*(VLOOKUP($A43,FY17Rev!$A$4:$I$24,9,FALSE))*VLOOKUP($A43,FY15SCH!$A$3:$S$23,MATCH(O$28,FY15SCH!$A$2:$S$2,0),FALSE)</f>
        <v>0</v>
      </c>
      <c r="P43" s="233">
        <f>+GPpcntSCH*(VLOOKUP($A43,FY17Rev!$A$4:$I$24,9,FALSE))*VLOOKUP($A43,FY15SCH!$A$3:$S$23,MATCH(P$28,FY15SCH!$A$2:$S$2,0),FALSE)</f>
        <v>0</v>
      </c>
      <c r="Q43" s="233">
        <f>+GPpcntSCH*(VLOOKUP($A43,FY17Rev!$A$4:$I$24,9,FALSE))*VLOOKUP($A43,FY15SCH!$A$3:$S$23,MATCH(Q$28,FY15SCH!$A$2:$S$2,0),FALSE)</f>
        <v>6195.5357602861222</v>
      </c>
      <c r="R43" s="233">
        <f>+GPpcntSCH*(VLOOKUP($A43,FY17Rev!$A$4:$I$24,9,FALSE))*VLOOKUP($A43,FY15SCH!$A$3:$S$23,MATCH(R$28,FY15SCH!$A$2:$S$2,0),FALSE)</f>
        <v>0</v>
      </c>
      <c r="S43" s="233">
        <f>+GPpcntSCH*(VLOOKUP($A43,FY17Rev!$A$4:$I$24,9,FALSE))*VLOOKUP($A43,FY15SCH!$A$3:$S$23,MATCH(S$28,FY15SCH!$A$2:$S$2,0),FALSE)</f>
        <v>0</v>
      </c>
      <c r="T43" s="234">
        <f t="shared" si="4"/>
        <v>2067782.5075888275</v>
      </c>
    </row>
    <row r="44" spans="1:20" s="44" customFormat="1" x14ac:dyDescent="0.25">
      <c r="A44" s="229" t="s">
        <v>74</v>
      </c>
      <c r="B44" s="230" t="s">
        <v>75</v>
      </c>
      <c r="C44" s="217">
        <f>+GPpcntSCH*(VLOOKUP($A44,FY17Rev!$A$4:$I$24,9,FALSE))*VLOOKUP($A44,FY15SCH!$A$3:$S$23,MATCH(C$28,FY15SCH!$A$2:$S$2,0),FALSE)</f>
        <v>0</v>
      </c>
      <c r="D44" s="217">
        <f>+GPpcntSCH*(VLOOKUP($A44,FY17Rev!$A$4:$I$24,9,FALSE))*VLOOKUP($A44,FY15SCH!$A$3:$S$23,MATCH(D$28,FY15SCH!$A$2:$S$2,0),FALSE)</f>
        <v>9540.4400660189822</v>
      </c>
      <c r="E44" s="217">
        <f>+GPpcntSCH*(VLOOKUP($A44,FY17Rev!$A$4:$I$24,9,FALSE))*VLOOKUP($A44,FY15SCH!$A$3:$S$23,MATCH(E$28,FY15SCH!$A$2:$S$2,0),FALSE)</f>
        <v>0</v>
      </c>
      <c r="F44" s="217">
        <f>+GPpcntSCH*(VLOOKUP($A44,FY17Rev!$A$4:$I$24,9,FALSE))*VLOOKUP($A44,FY15SCH!$A$3:$S$23,MATCH(F$28,FY15SCH!$A$2:$S$2,0),FALSE)</f>
        <v>0</v>
      </c>
      <c r="G44" s="217">
        <f>+GPpcntSCH*(VLOOKUP($A44,FY17Rev!$A$4:$I$24,9,FALSE))*VLOOKUP($A44,FY15SCH!$A$3:$S$23,MATCH(G$28,FY15SCH!$A$2:$S$2,0),FALSE)</f>
        <v>0</v>
      </c>
      <c r="H44" s="217">
        <f>+GPpcntSCH*(VLOOKUP($A44,FY17Rev!$A$4:$I$24,9,FALSE))*VLOOKUP($A44,FY15SCH!$A$3:$S$23,MATCH(H$28,FY15SCH!$A$2:$S$2,0),FALSE)</f>
        <v>0</v>
      </c>
      <c r="I44" s="217">
        <f>+GPpcntSCH*(VLOOKUP($A44,FY17Rev!$A$4:$I$24,9,FALSE))*VLOOKUP($A44,FY15SCH!$A$3:$S$23,MATCH(I$28,FY15SCH!$A$2:$S$2,0),FALSE)</f>
        <v>321.58786739389831</v>
      </c>
      <c r="J44" s="217">
        <f>+GPpcntSCH*(VLOOKUP($A44,FY17Rev!$A$4:$I$24,9,FALSE))*VLOOKUP($A44,FY15SCH!$A$3:$S$23,MATCH(J$28,FY15SCH!$A$2:$S$2,0),FALSE)</f>
        <v>245907.5226005342</v>
      </c>
      <c r="K44" s="217">
        <f>+GPpcntSCH*(VLOOKUP($A44,FY17Rev!$A$4:$I$24,9,FALSE))*VLOOKUP($A44,FY15SCH!$A$3:$S$23,MATCH(K$28,FY15SCH!$A$2:$S$2,0),FALSE)</f>
        <v>3001.4867623430505</v>
      </c>
      <c r="L44" s="217">
        <f>+GPpcntSCH*(VLOOKUP($A44,FY17Rev!$A$4:$I$24,9,FALSE))*VLOOKUP($A44,FY15SCH!$A$3:$S$23,MATCH(L$28,FY15SCH!$A$2:$S$2,0),FALSE)</f>
        <v>0</v>
      </c>
      <c r="M44" s="217">
        <f>+GPpcntSCH*(VLOOKUP($A44,FY17Rev!$A$4:$I$24,9,FALSE))*VLOOKUP($A44,FY15SCH!$A$3:$S$23,MATCH(M$28,FY15SCH!$A$2:$S$2,0),FALSE)</f>
        <v>0</v>
      </c>
      <c r="N44" s="217">
        <f>+GPpcntSCH*(VLOOKUP($A44,FY17Rev!$A$4:$I$24,9,FALSE))*VLOOKUP($A44,FY15SCH!$A$3:$S$23,MATCH(N$28,FY15SCH!$A$2:$S$2,0),FALSE)</f>
        <v>0</v>
      </c>
      <c r="O44" s="217">
        <f>+GPpcntSCH*(VLOOKUP($A44,FY17Rev!$A$4:$I$24,9,FALSE))*VLOOKUP($A44,FY15SCH!$A$3:$S$23,MATCH(O$28,FY15SCH!$A$2:$S$2,0),FALSE)</f>
        <v>0</v>
      </c>
      <c r="P44" s="217">
        <f>+GPpcntSCH*(VLOOKUP($A44,FY17Rev!$A$4:$I$24,9,FALSE))*VLOOKUP($A44,FY15SCH!$A$3:$S$23,MATCH(P$28,FY15SCH!$A$2:$S$2,0),FALSE)</f>
        <v>0</v>
      </c>
      <c r="Q44" s="217">
        <f>+GPpcntSCH*(VLOOKUP($A44,FY17Rev!$A$4:$I$24,9,FALSE))*VLOOKUP($A44,FY15SCH!$A$3:$S$23,MATCH(Q$28,FY15SCH!$A$2:$S$2,0),FALSE)</f>
        <v>214.39191159593219</v>
      </c>
      <c r="R44" s="217">
        <f>+GPpcntSCH*(VLOOKUP($A44,FY17Rev!$A$4:$I$24,9,FALSE))*VLOOKUP($A44,FY15SCH!$A$3:$S$23,MATCH(R$28,FY15SCH!$A$2:$S$2,0),FALSE)</f>
        <v>0</v>
      </c>
      <c r="S44" s="217">
        <f>+GPpcntSCH*(VLOOKUP($A44,FY17Rev!$A$4:$I$24,9,FALSE))*VLOOKUP($A44,FY15SCH!$A$3:$S$23,MATCH(S$28,FY15SCH!$A$2:$S$2,0),FALSE)</f>
        <v>0</v>
      </c>
      <c r="T44" s="231">
        <f t="shared" si="4"/>
        <v>258985.42920788607</v>
      </c>
    </row>
    <row r="45" spans="1:20" x14ac:dyDescent="0.25">
      <c r="A45" s="229" t="s">
        <v>79</v>
      </c>
      <c r="B45" s="232" t="s">
        <v>240</v>
      </c>
      <c r="C45" s="233">
        <f>+GPpcntSCH*(VLOOKUP($A45,FY17Rev!$A$4:$I$24,9,FALSE))*VLOOKUP($A45,FY15SCH!$A$3:$S$23,MATCH(C$28,FY15SCH!$A$2:$S$2,0),FALSE)</f>
        <v>0</v>
      </c>
      <c r="D45" s="233">
        <f>+GPpcntSCH*(VLOOKUP($A45,FY17Rev!$A$4:$I$24,9,FALSE))*VLOOKUP($A45,FY15SCH!$A$3:$S$23,MATCH(D$28,FY15SCH!$A$2:$S$2,0),FALSE)</f>
        <v>1315.4963903099945</v>
      </c>
      <c r="E45" s="233">
        <f>+GPpcntSCH*(VLOOKUP($A45,FY17Rev!$A$4:$I$24,9,FALSE))*VLOOKUP($A45,FY15SCH!$A$3:$S$23,MATCH(E$28,FY15SCH!$A$2:$S$2,0),FALSE)</f>
        <v>0</v>
      </c>
      <c r="F45" s="233">
        <f>+GPpcntSCH*(VLOOKUP($A45,FY17Rev!$A$4:$I$24,9,FALSE))*VLOOKUP($A45,FY15SCH!$A$3:$S$23,MATCH(F$28,FY15SCH!$A$2:$S$2,0),FALSE)</f>
        <v>0</v>
      </c>
      <c r="G45" s="233">
        <f>+GPpcntSCH*(VLOOKUP($A45,FY17Rev!$A$4:$I$24,9,FALSE))*VLOOKUP($A45,FY15SCH!$A$3:$S$23,MATCH(G$28,FY15SCH!$A$2:$S$2,0),FALSE)</f>
        <v>0</v>
      </c>
      <c r="H45" s="233">
        <f>+GPpcntSCH*(VLOOKUP($A45,FY17Rev!$A$4:$I$24,9,FALSE))*VLOOKUP($A45,FY15SCH!$A$3:$S$23,MATCH(H$28,FY15SCH!$A$2:$S$2,0),FALSE)</f>
        <v>93.964027879285325</v>
      </c>
      <c r="I45" s="233">
        <f>+GPpcntSCH*(VLOOKUP($A45,FY17Rev!$A$4:$I$24,9,FALSE))*VLOOKUP($A45,FY15SCH!$A$3:$S$23,MATCH(I$28,FY15SCH!$A$2:$S$2,0),FALSE)</f>
        <v>0</v>
      </c>
      <c r="J45" s="233">
        <f>+GPpcntSCH*(VLOOKUP($A45,FY17Rev!$A$4:$I$24,9,FALSE))*VLOOKUP($A45,FY15SCH!$A$3:$S$23,MATCH(J$28,FY15SCH!$A$2:$S$2,0),FALSE)</f>
        <v>0</v>
      </c>
      <c r="K45" s="233">
        <f>+GPpcntSCH*(VLOOKUP($A45,FY17Rev!$A$4:$I$24,9,FALSE))*VLOOKUP($A45,FY15SCH!$A$3:$S$23,MATCH(K$28,FY15SCH!$A$2:$S$2,0),FALSE)</f>
        <v>1879.2805575857064</v>
      </c>
      <c r="L45" s="233">
        <f>+GPpcntSCH*(VLOOKUP($A45,FY17Rev!$A$4:$I$24,9,FALSE))*VLOOKUP($A45,FY15SCH!$A$3:$S$23,MATCH(L$28,FY15SCH!$A$2:$S$2,0),FALSE)</f>
        <v>1127.568334551424</v>
      </c>
      <c r="M45" s="233">
        <f>+GPpcntSCH*(VLOOKUP($A45,FY17Rev!$A$4:$I$24,9,FALSE))*VLOOKUP($A45,FY15SCH!$A$3:$S$23,MATCH(M$28,FY15SCH!$A$2:$S$2,0),FALSE)</f>
        <v>187.92805575857065</v>
      </c>
      <c r="N45" s="233">
        <f>+GPpcntSCH*(VLOOKUP($A45,FY17Rev!$A$4:$I$24,9,FALSE))*VLOOKUP($A45,FY15SCH!$A$3:$S$23,MATCH(N$28,FY15SCH!$A$2:$S$2,0),FALSE)</f>
        <v>2818.9208363785597</v>
      </c>
      <c r="O45" s="233">
        <f>+GPpcntSCH*(VLOOKUP($A45,FY17Rev!$A$4:$I$24,9,FALSE))*VLOOKUP($A45,FY15SCH!$A$3:$S$23,MATCH(O$28,FY15SCH!$A$2:$S$2,0),FALSE)</f>
        <v>197888.24271377487</v>
      </c>
      <c r="P45" s="233">
        <f>+GPpcntSCH*(VLOOKUP($A45,FY17Rev!$A$4:$I$24,9,FALSE))*VLOOKUP($A45,FY15SCH!$A$3:$S$23,MATCH(P$28,FY15SCH!$A$2:$S$2,0),FALSE)</f>
        <v>5543.8776448778335</v>
      </c>
      <c r="Q45" s="233">
        <f>+GPpcntSCH*(VLOOKUP($A45,FY17Rev!$A$4:$I$24,9,FALSE))*VLOOKUP($A45,FY15SCH!$A$3:$S$23,MATCH(Q$28,FY15SCH!$A$2:$S$2,0),FALSE)</f>
        <v>11651.53945703138</v>
      </c>
      <c r="R45" s="233">
        <f>+GPpcntSCH*(VLOOKUP($A45,FY17Rev!$A$4:$I$24,9,FALSE))*VLOOKUP($A45,FY15SCH!$A$3:$S$23,MATCH(R$28,FY15SCH!$A$2:$S$2,0),FALSE)</f>
        <v>0</v>
      </c>
      <c r="S45" s="233">
        <f>+GPpcntSCH*(VLOOKUP($A45,FY17Rev!$A$4:$I$24,9,FALSE))*VLOOKUP($A45,FY15SCH!$A$3:$S$23,MATCH(S$28,FY15SCH!$A$2:$S$2,0),FALSE)</f>
        <v>0</v>
      </c>
      <c r="T45" s="234">
        <f t="shared" si="4"/>
        <v>222506.81801814761</v>
      </c>
    </row>
    <row r="46" spans="1:20" s="44" customFormat="1" x14ac:dyDescent="0.25">
      <c r="A46" s="229" t="s">
        <v>84</v>
      </c>
      <c r="B46" s="230" t="s">
        <v>85</v>
      </c>
      <c r="C46" s="217">
        <f>+GPpcntSCH*(VLOOKUP($A46,FY17Rev!$A$4:$I$24,9,FALSE))*VLOOKUP($A46,FY15SCH!$A$3:$S$23,MATCH(C$28,FY15SCH!$A$2:$S$2,0),FALSE)</f>
        <v>0</v>
      </c>
      <c r="D46" s="217">
        <f>+GPpcntSCH*(VLOOKUP($A46,FY17Rev!$A$4:$I$24,9,FALSE))*VLOOKUP($A46,FY15SCH!$A$3:$S$23,MATCH(D$28,FY15SCH!$A$2:$S$2,0),FALSE)</f>
        <v>2566.7279363255739</v>
      </c>
      <c r="E46" s="217">
        <f>+GPpcntSCH*(VLOOKUP($A46,FY17Rev!$A$4:$I$24,9,FALSE))*VLOOKUP($A46,FY15SCH!$A$3:$S$23,MATCH(E$28,FY15SCH!$A$2:$S$2,0),FALSE)</f>
        <v>0</v>
      </c>
      <c r="F46" s="217">
        <f>+GPpcntSCH*(VLOOKUP($A46,FY17Rev!$A$4:$I$24,9,FALSE))*VLOOKUP($A46,FY15SCH!$A$3:$S$23,MATCH(F$28,FY15SCH!$A$2:$S$2,0),FALSE)</f>
        <v>0</v>
      </c>
      <c r="G46" s="217">
        <f>+GPpcntSCH*(VLOOKUP($A46,FY17Rev!$A$4:$I$24,9,FALSE))*VLOOKUP($A46,FY15SCH!$A$3:$S$23,MATCH(G$28,FY15SCH!$A$2:$S$2,0),FALSE)</f>
        <v>0</v>
      </c>
      <c r="H46" s="217">
        <f>+GPpcntSCH*(VLOOKUP($A46,FY17Rev!$A$4:$I$24,9,FALSE))*VLOOKUP($A46,FY15SCH!$A$3:$S$23,MATCH(H$28,FY15SCH!$A$2:$S$2,0),FALSE)</f>
        <v>427.78798938759564</v>
      </c>
      <c r="I46" s="217">
        <f>+GPpcntSCH*(VLOOKUP($A46,FY17Rev!$A$4:$I$24,9,FALSE))*VLOOKUP($A46,FY15SCH!$A$3:$S$23,MATCH(I$28,FY15SCH!$A$2:$S$2,0),FALSE)</f>
        <v>0</v>
      </c>
      <c r="J46" s="217">
        <f>+GPpcntSCH*(VLOOKUP($A46,FY17Rev!$A$4:$I$24,9,FALSE))*VLOOKUP($A46,FY15SCH!$A$3:$S$23,MATCH(J$28,FY15SCH!$A$2:$S$2,0),FALSE)</f>
        <v>71.297998231265936</v>
      </c>
      <c r="K46" s="217">
        <f>+GPpcntSCH*(VLOOKUP($A46,FY17Rev!$A$4:$I$24,9,FALSE))*VLOOKUP($A46,FY15SCH!$A$3:$S$23,MATCH(K$28,FY15SCH!$A$2:$S$2,0),FALSE)</f>
        <v>0</v>
      </c>
      <c r="L46" s="217">
        <f>+GPpcntSCH*(VLOOKUP($A46,FY17Rev!$A$4:$I$24,9,FALSE))*VLOOKUP($A46,FY15SCH!$A$3:$S$23,MATCH(L$28,FY15SCH!$A$2:$S$2,0),FALSE)</f>
        <v>0</v>
      </c>
      <c r="M46" s="217">
        <f>+GPpcntSCH*(VLOOKUP($A46,FY17Rev!$A$4:$I$24,9,FALSE))*VLOOKUP($A46,FY15SCH!$A$3:$S$23,MATCH(M$28,FY15SCH!$A$2:$S$2,0),FALSE)</f>
        <v>71.297998231265936</v>
      </c>
      <c r="N46" s="217">
        <f>+GPpcntSCH*(VLOOKUP($A46,FY17Rev!$A$4:$I$24,9,FALSE))*VLOOKUP($A46,FY15SCH!$A$3:$S$23,MATCH(N$28,FY15SCH!$A$2:$S$2,0),FALSE)</f>
        <v>152221.22622375278</v>
      </c>
      <c r="O46" s="217">
        <f>+GPpcntSCH*(VLOOKUP($A46,FY17Rev!$A$4:$I$24,9,FALSE))*VLOOKUP($A46,FY15SCH!$A$3:$S$23,MATCH(O$28,FY15SCH!$A$2:$S$2,0),FALSE)</f>
        <v>6202.9258461201362</v>
      </c>
      <c r="P46" s="217">
        <f>+GPpcntSCH*(VLOOKUP($A46,FY17Rev!$A$4:$I$24,9,FALSE))*VLOOKUP($A46,FY15SCH!$A$3:$S$23,MATCH(P$28,FY15SCH!$A$2:$S$2,0),FALSE)</f>
        <v>1178056.8247752071</v>
      </c>
      <c r="Q46" s="217">
        <f>+GPpcntSCH*(VLOOKUP($A46,FY17Rev!$A$4:$I$24,9,FALSE))*VLOOKUP($A46,FY15SCH!$A$3:$S$23,MATCH(Q$28,FY15SCH!$A$2:$S$2,0),FALSE)</f>
        <v>11051.189725846221</v>
      </c>
      <c r="R46" s="217">
        <f>+GPpcntSCH*(VLOOKUP($A46,FY17Rev!$A$4:$I$24,9,FALSE))*VLOOKUP($A46,FY15SCH!$A$3:$S$23,MATCH(R$28,FY15SCH!$A$2:$S$2,0),FALSE)</f>
        <v>0</v>
      </c>
      <c r="S46" s="217">
        <f>+GPpcntSCH*(VLOOKUP($A46,FY17Rev!$A$4:$I$24,9,FALSE))*VLOOKUP($A46,FY15SCH!$A$3:$S$23,MATCH(S$28,FY15SCH!$A$2:$S$2,0),FALSE)</f>
        <v>0</v>
      </c>
      <c r="T46" s="231">
        <f t="shared" si="4"/>
        <v>1350669.2784931019</v>
      </c>
    </row>
    <row r="47" spans="1:20" x14ac:dyDescent="0.25">
      <c r="A47" s="229" t="s">
        <v>87</v>
      </c>
      <c r="B47" s="232" t="s">
        <v>88</v>
      </c>
      <c r="C47" s="233">
        <f>+GPpcntSCH*(VLOOKUP($A47,FY17Rev!$A$4:$I$24,9,FALSE))*VLOOKUP($A47,FY15SCH!$A$3:$S$23,MATCH(C$28,FY15SCH!$A$2:$S$2,0),FALSE)</f>
        <v>0</v>
      </c>
      <c r="D47" s="233">
        <f>+GPpcntSCH*(VLOOKUP($A47,FY17Rev!$A$4:$I$24,9,FALSE))*VLOOKUP($A47,FY15SCH!$A$3:$S$23,MATCH(D$28,FY15SCH!$A$2:$S$2,0),FALSE)</f>
        <v>1180.827456056883</v>
      </c>
      <c r="E47" s="233">
        <f>+GPpcntSCH*(VLOOKUP($A47,FY17Rev!$A$4:$I$24,9,FALSE))*VLOOKUP($A47,FY15SCH!$A$3:$S$23,MATCH(E$28,FY15SCH!$A$2:$S$2,0),FALSE)</f>
        <v>0</v>
      </c>
      <c r="F47" s="233">
        <f>+GPpcntSCH*(VLOOKUP($A47,FY17Rev!$A$4:$I$24,9,FALSE))*VLOOKUP($A47,FY15SCH!$A$3:$S$23,MATCH(F$28,FY15SCH!$A$2:$S$2,0),FALSE)</f>
        <v>0</v>
      </c>
      <c r="G47" s="233">
        <f>+GPpcntSCH*(VLOOKUP($A47,FY17Rev!$A$4:$I$24,9,FALSE))*VLOOKUP($A47,FY15SCH!$A$3:$S$23,MATCH(G$28,FY15SCH!$A$2:$S$2,0),FALSE)</f>
        <v>0</v>
      </c>
      <c r="H47" s="233">
        <f>+GPpcntSCH*(VLOOKUP($A47,FY17Rev!$A$4:$I$24,9,FALSE))*VLOOKUP($A47,FY15SCH!$A$3:$S$23,MATCH(H$28,FY15SCH!$A$2:$S$2,0),FALSE)</f>
        <v>0</v>
      </c>
      <c r="I47" s="233">
        <f>+GPpcntSCH*(VLOOKUP($A47,FY17Rev!$A$4:$I$24,9,FALSE))*VLOOKUP($A47,FY15SCH!$A$3:$S$23,MATCH(I$28,FY15SCH!$A$2:$S$2,0),FALSE)</f>
        <v>0</v>
      </c>
      <c r="J47" s="233">
        <f>+GPpcntSCH*(VLOOKUP($A47,FY17Rev!$A$4:$I$24,9,FALSE))*VLOOKUP($A47,FY15SCH!$A$3:$S$23,MATCH(J$28,FY15SCH!$A$2:$S$2,0),FALSE)</f>
        <v>0</v>
      </c>
      <c r="K47" s="233">
        <f>+GPpcntSCH*(VLOOKUP($A47,FY17Rev!$A$4:$I$24,9,FALSE))*VLOOKUP($A47,FY15SCH!$A$3:$S$23,MATCH(K$28,FY15SCH!$A$2:$S$2,0),FALSE)</f>
        <v>0</v>
      </c>
      <c r="L47" s="233">
        <f>+GPpcntSCH*(VLOOKUP($A47,FY17Rev!$A$4:$I$24,9,FALSE))*VLOOKUP($A47,FY15SCH!$A$3:$S$23,MATCH(L$28,FY15SCH!$A$2:$S$2,0),FALSE)</f>
        <v>0</v>
      </c>
      <c r="M47" s="233">
        <f>+GPpcntSCH*(VLOOKUP($A47,FY17Rev!$A$4:$I$24,9,FALSE))*VLOOKUP($A47,FY15SCH!$A$3:$S$23,MATCH(M$28,FY15SCH!$A$2:$S$2,0),FALSE)</f>
        <v>196.80457600948051</v>
      </c>
      <c r="N47" s="233">
        <f>+GPpcntSCH*(VLOOKUP($A47,FY17Rev!$A$4:$I$24,9,FALSE))*VLOOKUP($A47,FY15SCH!$A$3:$S$23,MATCH(N$28,FY15SCH!$A$2:$S$2,0),FALSE)</f>
        <v>2653024.0868958021</v>
      </c>
      <c r="O47" s="233">
        <f>+GPpcntSCH*(VLOOKUP($A47,FY17Rev!$A$4:$I$24,9,FALSE))*VLOOKUP($A47,FY15SCH!$A$3:$S$23,MATCH(O$28,FY15SCH!$A$2:$S$2,0),FALSE)</f>
        <v>0</v>
      </c>
      <c r="P47" s="233">
        <f>+GPpcntSCH*(VLOOKUP($A47,FY17Rev!$A$4:$I$24,9,FALSE))*VLOOKUP($A47,FY15SCH!$A$3:$S$23,MATCH(P$28,FY15SCH!$A$2:$S$2,0),FALSE)</f>
        <v>0</v>
      </c>
      <c r="Q47" s="233">
        <f>+GPpcntSCH*(VLOOKUP($A47,FY17Rev!$A$4:$I$24,9,FALSE))*VLOOKUP($A47,FY15SCH!$A$3:$S$23,MATCH(Q$28,FY15SCH!$A$2:$S$2,0),FALSE)</f>
        <v>4592.1067735545457</v>
      </c>
      <c r="R47" s="233">
        <f>+GPpcntSCH*(VLOOKUP($A47,FY17Rev!$A$4:$I$24,9,FALSE))*VLOOKUP($A47,FY15SCH!$A$3:$S$23,MATCH(R$28,FY15SCH!$A$2:$S$2,0),FALSE)</f>
        <v>0</v>
      </c>
      <c r="S47" s="233">
        <f>+GPpcntSCH*(VLOOKUP($A47,FY17Rev!$A$4:$I$24,9,FALSE))*VLOOKUP($A47,FY15SCH!$A$3:$S$23,MATCH(S$28,FY15SCH!$A$2:$S$2,0),FALSE)</f>
        <v>196.80457600948051</v>
      </c>
      <c r="T47" s="234">
        <f t="shared" si="4"/>
        <v>2659190.6302774325</v>
      </c>
    </row>
    <row r="48" spans="1:20" s="44" customFormat="1" x14ac:dyDescent="0.25">
      <c r="A48" s="229" t="s">
        <v>90</v>
      </c>
      <c r="B48" s="230" t="s">
        <v>91</v>
      </c>
      <c r="C48" s="217">
        <f>+GPpcntSCH*(VLOOKUP($A48,FY17Rev!$A$4:$I$24,9,FALSE))*VLOOKUP($A48,FY15SCH!$A$3:$S$23,MATCH(C$28,FY15SCH!$A$2:$S$2,0),FALSE)</f>
        <v>0</v>
      </c>
      <c r="D48" s="217">
        <f>+GPpcntSCH*(VLOOKUP($A48,FY17Rev!$A$4:$I$24,9,FALSE))*VLOOKUP($A48,FY15SCH!$A$3:$S$23,MATCH(D$28,FY15SCH!$A$2:$S$2,0),FALSE)</f>
        <v>0</v>
      </c>
      <c r="E48" s="217">
        <f>+GPpcntSCH*(VLOOKUP($A48,FY17Rev!$A$4:$I$24,9,FALSE))*VLOOKUP($A48,FY15SCH!$A$3:$S$23,MATCH(E$28,FY15SCH!$A$2:$S$2,0),FALSE)</f>
        <v>0</v>
      </c>
      <c r="F48" s="217">
        <f>+GPpcntSCH*(VLOOKUP($A48,FY17Rev!$A$4:$I$24,9,FALSE))*VLOOKUP($A48,FY15SCH!$A$3:$S$23,MATCH(F$28,FY15SCH!$A$2:$S$2,0),FALSE)</f>
        <v>0</v>
      </c>
      <c r="G48" s="217">
        <f>+GPpcntSCH*(VLOOKUP($A48,FY17Rev!$A$4:$I$24,9,FALSE))*VLOOKUP($A48,FY15SCH!$A$3:$S$23,MATCH(G$28,FY15SCH!$A$2:$S$2,0),FALSE)</f>
        <v>0</v>
      </c>
      <c r="H48" s="217">
        <f>+GPpcntSCH*(VLOOKUP($A48,FY17Rev!$A$4:$I$24,9,FALSE))*VLOOKUP($A48,FY15SCH!$A$3:$S$23,MATCH(H$28,FY15SCH!$A$2:$S$2,0),FALSE)</f>
        <v>0</v>
      </c>
      <c r="I48" s="217">
        <f>+GPpcntSCH*(VLOOKUP($A48,FY17Rev!$A$4:$I$24,9,FALSE))*VLOOKUP($A48,FY15SCH!$A$3:$S$23,MATCH(I$28,FY15SCH!$A$2:$S$2,0),FALSE)</f>
        <v>0</v>
      </c>
      <c r="J48" s="217">
        <f>+GPpcntSCH*(VLOOKUP($A48,FY17Rev!$A$4:$I$24,9,FALSE))*VLOOKUP($A48,FY15SCH!$A$3:$S$23,MATCH(J$28,FY15SCH!$A$2:$S$2,0),FALSE)</f>
        <v>0</v>
      </c>
      <c r="K48" s="217">
        <f>+GPpcntSCH*(VLOOKUP($A48,FY17Rev!$A$4:$I$24,9,FALSE))*VLOOKUP($A48,FY15SCH!$A$3:$S$23,MATCH(K$28,FY15SCH!$A$2:$S$2,0),FALSE)</f>
        <v>0</v>
      </c>
      <c r="L48" s="217">
        <f>+GPpcntSCH*(VLOOKUP($A48,FY17Rev!$A$4:$I$24,9,FALSE))*VLOOKUP($A48,FY15SCH!$A$3:$S$23,MATCH(L$28,FY15SCH!$A$2:$S$2,0),FALSE)</f>
        <v>0</v>
      </c>
      <c r="M48" s="217">
        <f>+GPpcntSCH*(VLOOKUP($A48,FY17Rev!$A$4:$I$24,9,FALSE))*VLOOKUP($A48,FY15SCH!$A$3:$S$23,MATCH(M$28,FY15SCH!$A$2:$S$2,0),FALSE)</f>
        <v>971443.38161989057</v>
      </c>
      <c r="N48" s="217">
        <f>+GPpcntSCH*(VLOOKUP($A48,FY17Rev!$A$4:$I$24,9,FALSE))*VLOOKUP($A48,FY15SCH!$A$3:$S$23,MATCH(N$28,FY15SCH!$A$2:$S$2,0),FALSE)</f>
        <v>147765.96585399602</v>
      </c>
      <c r="O48" s="217">
        <f>+GPpcntSCH*(VLOOKUP($A48,FY17Rev!$A$4:$I$24,9,FALSE))*VLOOKUP($A48,FY15SCH!$A$3:$S$23,MATCH(O$28,FY15SCH!$A$2:$S$2,0),FALSE)</f>
        <v>0</v>
      </c>
      <c r="P48" s="217">
        <f>+GPpcntSCH*(VLOOKUP($A48,FY17Rev!$A$4:$I$24,9,FALSE))*VLOOKUP($A48,FY15SCH!$A$3:$S$23,MATCH(P$28,FY15SCH!$A$2:$S$2,0),FALSE)</f>
        <v>0</v>
      </c>
      <c r="Q48" s="217">
        <f>+GPpcntSCH*(VLOOKUP($A48,FY17Rev!$A$4:$I$24,9,FALSE))*VLOOKUP($A48,FY15SCH!$A$3:$S$23,MATCH(Q$28,FY15SCH!$A$2:$S$2,0),FALSE)</f>
        <v>0</v>
      </c>
      <c r="R48" s="217">
        <f>+GPpcntSCH*(VLOOKUP($A48,FY17Rev!$A$4:$I$24,9,FALSE))*VLOOKUP($A48,FY15SCH!$A$3:$S$23,MATCH(R$28,FY15SCH!$A$2:$S$2,0),FALSE)</f>
        <v>0</v>
      </c>
      <c r="S48" s="217">
        <f>+GPpcntSCH*(VLOOKUP($A48,FY17Rev!$A$4:$I$24,9,FALSE))*VLOOKUP($A48,FY15SCH!$A$3:$S$23,MATCH(S$28,FY15SCH!$A$2:$S$2,0),FALSE)</f>
        <v>0</v>
      </c>
      <c r="T48" s="231">
        <f t="shared" si="4"/>
        <v>1119209.3474738866</v>
      </c>
    </row>
    <row r="49" spans="1:20" x14ac:dyDescent="0.25">
      <c r="A49" s="229" t="s">
        <v>98</v>
      </c>
      <c r="B49" s="235" t="s">
        <v>222</v>
      </c>
      <c r="C49" s="233">
        <f>+GPpcntSCH*(VLOOKUP($A49,FY17Rev!$A$4:$I$24,9,FALSE))*VLOOKUP($A49,FY15SCH!$A$3:$S$23,MATCH(C$28,FY15SCH!$A$2:$S$2,0),FALSE)</f>
        <v>0</v>
      </c>
      <c r="D49" s="233">
        <f>+GPpcntSCH*(VLOOKUP($A49,FY17Rev!$A$4:$I$24,9,FALSE))*VLOOKUP($A49,FY15SCH!$A$3:$S$23,MATCH(D$28,FY15SCH!$A$2:$S$2,0),FALSE)</f>
        <v>1639.6236836619241</v>
      </c>
      <c r="E49" s="233">
        <f>+GPpcntSCH*(VLOOKUP($A49,FY17Rev!$A$4:$I$24,9,FALSE))*VLOOKUP($A49,FY15SCH!$A$3:$S$23,MATCH(E$28,FY15SCH!$A$2:$S$2,0),FALSE)</f>
        <v>0</v>
      </c>
      <c r="F49" s="233">
        <f>+GPpcntSCH*(VLOOKUP($A49,FY17Rev!$A$4:$I$24,9,FALSE))*VLOOKUP($A49,FY15SCH!$A$3:$S$23,MATCH(F$28,FY15SCH!$A$2:$S$2,0),FALSE)</f>
        <v>0</v>
      </c>
      <c r="G49" s="233">
        <f>+GPpcntSCH*(VLOOKUP($A49,FY17Rev!$A$4:$I$24,9,FALSE))*VLOOKUP($A49,FY15SCH!$A$3:$S$23,MATCH(G$28,FY15SCH!$A$2:$S$2,0),FALSE)</f>
        <v>0</v>
      </c>
      <c r="H49" s="233">
        <f>+GPpcntSCH*(VLOOKUP($A49,FY17Rev!$A$4:$I$24,9,FALSE))*VLOOKUP($A49,FY15SCH!$A$3:$S$23,MATCH(H$28,FY15SCH!$A$2:$S$2,0),FALSE)</f>
        <v>0</v>
      </c>
      <c r="I49" s="233">
        <f>+GPpcntSCH*(VLOOKUP($A49,FY17Rev!$A$4:$I$24,9,FALSE))*VLOOKUP($A49,FY15SCH!$A$3:$S$23,MATCH(I$28,FY15SCH!$A$2:$S$2,0),FALSE)</f>
        <v>0</v>
      </c>
      <c r="J49" s="233">
        <f>+GPpcntSCH*(VLOOKUP($A49,FY17Rev!$A$4:$I$24,9,FALSE))*VLOOKUP($A49,FY15SCH!$A$3:$S$23,MATCH(J$28,FY15SCH!$A$2:$S$2,0),FALSE)</f>
        <v>0</v>
      </c>
      <c r="K49" s="233">
        <f>+GPpcntSCH*(VLOOKUP($A49,FY17Rev!$A$4:$I$24,9,FALSE))*VLOOKUP($A49,FY15SCH!$A$3:$S$23,MATCH(K$28,FY15SCH!$A$2:$S$2,0),FALSE)</f>
        <v>0</v>
      </c>
      <c r="L49" s="233">
        <f>+GPpcntSCH*(VLOOKUP($A49,FY17Rev!$A$4:$I$24,9,FALSE))*VLOOKUP($A49,FY15SCH!$A$3:$S$23,MATCH(L$28,FY15SCH!$A$2:$S$2,0),FALSE)</f>
        <v>0</v>
      </c>
      <c r="M49" s="233">
        <f>+GPpcntSCH*(VLOOKUP($A49,FY17Rev!$A$4:$I$24,9,FALSE))*VLOOKUP($A49,FY15SCH!$A$3:$S$23,MATCH(M$28,FY15SCH!$A$2:$S$2,0),FALSE)</f>
        <v>180161.85036077222</v>
      </c>
      <c r="N49" s="233">
        <f>+GPpcntSCH*(VLOOKUP($A49,FY17Rev!$A$4:$I$24,9,FALSE))*VLOOKUP($A49,FY15SCH!$A$3:$S$23,MATCH(N$28,FY15SCH!$A$2:$S$2,0),FALSE)</f>
        <v>3410.4172620168029</v>
      </c>
      <c r="O49" s="233">
        <f>+GPpcntSCH*(VLOOKUP($A49,FY17Rev!$A$4:$I$24,9,FALSE))*VLOOKUP($A49,FY15SCH!$A$3:$S$23,MATCH(O$28,FY15SCH!$A$2:$S$2,0),FALSE)</f>
        <v>0</v>
      </c>
      <c r="P49" s="233">
        <f>+GPpcntSCH*(VLOOKUP($A49,FY17Rev!$A$4:$I$24,9,FALSE))*VLOOKUP($A49,FY15SCH!$A$3:$S$23,MATCH(P$28,FY15SCH!$A$2:$S$2,0),FALSE)</f>
        <v>0</v>
      </c>
      <c r="Q49" s="233">
        <f>+GPpcntSCH*(VLOOKUP($A49,FY17Rev!$A$4:$I$24,9,FALSE))*VLOOKUP($A49,FY15SCH!$A$3:$S$23,MATCH(Q$28,FY15SCH!$A$2:$S$2,0),FALSE)</f>
        <v>1180.5290522365854</v>
      </c>
      <c r="R49" s="233">
        <f>+GPpcntSCH*(VLOOKUP($A49,FY17Rev!$A$4:$I$24,9,FALSE))*VLOOKUP($A49,FY15SCH!$A$3:$S$23,MATCH(R$28,FY15SCH!$A$2:$S$2,0),FALSE)</f>
        <v>0</v>
      </c>
      <c r="S49" s="233">
        <f>+GPpcntSCH*(VLOOKUP($A49,FY17Rev!$A$4:$I$24,9,FALSE))*VLOOKUP($A49,FY15SCH!$A$3:$S$23,MATCH(S$28,FY15SCH!$A$2:$S$2,0),FALSE)</f>
        <v>65.584947346476966</v>
      </c>
      <c r="T49" s="236">
        <f t="shared" si="4"/>
        <v>186458.005306034</v>
      </c>
    </row>
    <row r="50" spans="1:20" x14ac:dyDescent="0.25">
      <c r="A50" s="237"/>
      <c r="B50" s="238" t="s">
        <v>187</v>
      </c>
      <c r="C50" s="239">
        <f t="shared" ref="C50:S50" si="5">SUM(C29:C49)</f>
        <v>4413525.7827506391</v>
      </c>
      <c r="D50" s="239">
        <f t="shared" si="5"/>
        <v>119045696.98395455</v>
      </c>
      <c r="E50" s="239">
        <f t="shared" si="5"/>
        <v>12593526.760786274</v>
      </c>
      <c r="F50" s="239">
        <f t="shared" si="5"/>
        <v>3345844.0429535415</v>
      </c>
      <c r="G50" s="239">
        <f t="shared" si="5"/>
        <v>17381373.852339048</v>
      </c>
      <c r="H50" s="239">
        <f t="shared" si="5"/>
        <v>11221320.887508279</v>
      </c>
      <c r="I50" s="239">
        <f t="shared" si="5"/>
        <v>2127073.0907131117</v>
      </c>
      <c r="J50" s="239">
        <f t="shared" si="5"/>
        <v>2309611.1136875846</v>
      </c>
      <c r="K50" s="239">
        <f t="shared" si="5"/>
        <v>848506.05791825778</v>
      </c>
      <c r="L50" s="239">
        <f t="shared" si="5"/>
        <v>1144452.9475897586</v>
      </c>
      <c r="M50" s="239">
        <f t="shared" si="5"/>
        <v>1166312.4479570109</v>
      </c>
      <c r="N50" s="239">
        <f t="shared" si="5"/>
        <v>8206224.0995552801</v>
      </c>
      <c r="O50" s="239">
        <f t="shared" si="5"/>
        <v>1691588.9554188636</v>
      </c>
      <c r="P50" s="239">
        <f t="shared" si="5"/>
        <v>1286748.7951450711</v>
      </c>
      <c r="Q50" s="239">
        <f t="shared" si="5"/>
        <v>2976582.8125720113</v>
      </c>
      <c r="R50" s="239">
        <f t="shared" si="5"/>
        <v>2303690.8605919732</v>
      </c>
      <c r="S50" s="239">
        <f t="shared" si="5"/>
        <v>459723.02337489865</v>
      </c>
      <c r="T50" s="239">
        <f>SUM(C50:S50)</f>
        <v>192521802.51481611</v>
      </c>
    </row>
    <row r="51" spans="1:20" x14ac:dyDescent="0.25">
      <c r="B51" s="346" t="s">
        <v>298</v>
      </c>
      <c r="C51" s="346"/>
      <c r="D51" s="346"/>
      <c r="E51" s="346"/>
      <c r="F51" s="346"/>
      <c r="G51" s="346"/>
      <c r="H51" s="346"/>
      <c r="I51" s="346"/>
      <c r="J51" s="346"/>
      <c r="K51" s="346"/>
      <c r="L51" s="346"/>
      <c r="M51" s="346"/>
      <c r="N51" s="346"/>
      <c r="O51" s="346"/>
      <c r="P51" s="346"/>
      <c r="Q51" s="346"/>
      <c r="R51" s="346"/>
      <c r="S51" s="346"/>
      <c r="T51" s="346"/>
    </row>
    <row r="52" spans="1:20" ht="45" x14ac:dyDescent="0.25">
      <c r="B52" s="240"/>
      <c r="C52" s="241" t="s">
        <v>277</v>
      </c>
      <c r="D52" s="241" t="s">
        <v>278</v>
      </c>
      <c r="E52" s="241" t="s">
        <v>279</v>
      </c>
      <c r="F52" s="242" t="s">
        <v>280</v>
      </c>
      <c r="G52" s="241" t="s">
        <v>281</v>
      </c>
      <c r="H52" s="241" t="s">
        <v>282</v>
      </c>
      <c r="I52" s="241" t="s">
        <v>283</v>
      </c>
      <c r="J52" s="241" t="s">
        <v>284</v>
      </c>
      <c r="K52" s="241" t="s">
        <v>285</v>
      </c>
      <c r="L52" s="241" t="s">
        <v>286</v>
      </c>
      <c r="M52" s="241" t="s">
        <v>287</v>
      </c>
      <c r="N52" s="241" t="s">
        <v>288</v>
      </c>
      <c r="O52" s="241" t="s">
        <v>289</v>
      </c>
      <c r="P52" s="241" t="s">
        <v>290</v>
      </c>
      <c r="Q52" s="241" t="s">
        <v>291</v>
      </c>
      <c r="R52" s="241" t="s">
        <v>292</v>
      </c>
      <c r="S52" s="243" t="s">
        <v>293</v>
      </c>
      <c r="T52" s="244" t="s">
        <v>294</v>
      </c>
    </row>
    <row r="53" spans="1:20" x14ac:dyDescent="0.25">
      <c r="A53" s="225" t="s">
        <v>11</v>
      </c>
      <c r="B53" s="245" t="s">
        <v>12</v>
      </c>
      <c r="C53" s="246">
        <f>+UGpcntDeg*(VLOOKUP($A53,FY17Rev!$A$4:$I$24,9,FALSE))*VLOOKUP($A53,FY15MajorsDegs!$A$3:$S$23,MATCH(C$28,FY15MajorsDegs!$A$2:$S$2,0),FALSE)</f>
        <v>1772096.8267579062</v>
      </c>
      <c r="D53" s="246">
        <f>+UGpcntDeg*(VLOOKUP($A53,FY17Rev!$A$4:$I$24,9,FALSE))*VLOOKUP($A53,FY15MajorsDegs!$A$3:$S$23,MATCH(D$28,FY15MajorsDegs!$A$2:$S$2,0),FALSE)</f>
        <v>80193993.712387636</v>
      </c>
      <c r="E53" s="246">
        <f>+UGpcntDeg*(VLOOKUP($A53,FY17Rev!$A$4:$I$24,9,FALSE))*VLOOKUP($A53,FY15MajorsDegs!$A$3:$S$23,MATCH(E$28,FY15MajorsDegs!$A$2:$S$2,0),FALSE)</f>
        <v>10778051.595579805</v>
      </c>
      <c r="F53" s="246">
        <f>+UGpcntDeg*(VLOOKUP($A53,FY17Rev!$A$4:$I$24,9,FALSE))*VLOOKUP($A53,FY15MajorsDegs!$A$3:$S$23,MATCH(F$28,FY15MajorsDegs!$A$2:$S$2,0),FALSE)</f>
        <v>1044743.6515960792</v>
      </c>
      <c r="G53" s="246">
        <f>+UGpcntDeg*(VLOOKUP($A53,FY17Rev!$A$4:$I$24,9,FALSE))*VLOOKUP($A53,FY15MajorsDegs!$A$3:$S$23,MATCH(G$28,FY15MajorsDegs!$A$2:$S$2,0),FALSE)</f>
        <v>11161565.08793786</v>
      </c>
      <c r="H53" s="246">
        <f>+UGpcntDeg*(VLOOKUP($A53,FY17Rev!$A$4:$I$24,9,FALSE))*VLOOKUP($A53,FY15MajorsDegs!$A$3:$S$23,MATCH(H$28,FY15MajorsDegs!$A$2:$S$2,0),FALSE)</f>
        <v>3729338.0981024597</v>
      </c>
      <c r="I53" s="246">
        <f>+UGpcntDeg*(VLOOKUP($A53,FY17Rev!$A$4:$I$24,9,FALSE))*VLOOKUP($A53,FY15MajorsDegs!$A$3:$S$23,MATCH(I$28,FY15MajorsDegs!$A$2:$S$2,0),FALSE)</f>
        <v>1415032.5407693728</v>
      </c>
      <c r="J53" s="246">
        <f>+UGpcntDeg*(VLOOKUP($A53,FY17Rev!$A$4:$I$24,9,FALSE))*VLOOKUP($A53,FY15MajorsDegs!$A$3:$S$23,MATCH(J$28,FY15MajorsDegs!$A$2:$S$2,0),FALSE)</f>
        <v>0</v>
      </c>
      <c r="K53" s="246">
        <f>+UGpcntDeg*(VLOOKUP($A53,FY17Rev!$A$4:$I$24,9,FALSE))*VLOOKUP($A53,FY15MajorsDegs!$A$3:$S$23,MATCH(K$28,FY15MajorsDegs!$A$2:$S$2,0),FALSE)</f>
        <v>0</v>
      </c>
      <c r="L53" s="246">
        <f>+UGpcntDeg*(VLOOKUP($A53,FY17Rev!$A$4:$I$24,9,FALSE))*VLOOKUP($A53,FY15MajorsDegs!$A$3:$S$23,MATCH(L$28,FY15MajorsDegs!$A$2:$S$2,0),FALSE)</f>
        <v>568657.93694470136</v>
      </c>
      <c r="M53" s="246">
        <f>+UGpcntDeg*(VLOOKUP($A53,FY17Rev!$A$4:$I$24,9,FALSE))*VLOOKUP($A53,FY15MajorsDegs!$A$3:$S$23,MATCH(M$28,FY15MajorsDegs!$A$2:$S$2,0),FALSE)</f>
        <v>0</v>
      </c>
      <c r="N53" s="246">
        <f>+UGpcntDeg*(VLOOKUP($A53,FY17Rev!$A$4:$I$24,9,FALSE))*VLOOKUP($A53,FY15MajorsDegs!$A$3:$S$23,MATCH(N$28,FY15MajorsDegs!$A$2:$S$2,0),FALSE)</f>
        <v>2010139.6840835954</v>
      </c>
      <c r="O53" s="246">
        <f>+UGpcntDeg*(VLOOKUP($A53,FY17Rev!$A$4:$I$24,9,FALSE))*VLOOKUP($A53,FY15MajorsDegs!$A$3:$S$23,MATCH(O$28,FY15MajorsDegs!$A$2:$S$2,0),FALSE)</f>
        <v>1772096.8267579062</v>
      </c>
      <c r="P53" s="246">
        <f>+UGpcntDeg*(VLOOKUP($A53,FY17Rev!$A$4:$I$24,9,FALSE))*VLOOKUP($A53,FY15MajorsDegs!$A$3:$S$23,MATCH(P$28,FY15MajorsDegs!$A$2:$S$2,0),FALSE)</f>
        <v>0</v>
      </c>
      <c r="Q53" s="246">
        <f>+UGpcntDeg*(VLOOKUP($A53,FY17Rev!$A$4:$I$24,9,FALSE))*VLOOKUP($A53,FY15MajorsDegs!$A$3:$S$23,MATCH(Q$28,FY15MajorsDegs!$A$2:$S$2,0),FALSE)</f>
        <v>1375358.7312150917</v>
      </c>
      <c r="R53" s="246">
        <f>+UGpcntDeg*(VLOOKUP($A53,FY17Rev!$A$4:$I$24,9,FALSE))*VLOOKUP($A53,FY15MajorsDegs!$A$3:$S$23,MATCH(R$28,FY15MajorsDegs!$A$2:$S$2,0),FALSE)</f>
        <v>145470.63503236545</v>
      </c>
      <c r="S53" s="246">
        <f>+UGpcntDeg*(VLOOKUP($A53,FY17Rev!$A$4:$I$24,9,FALSE))*VLOOKUP($A53,FY15MajorsDegs!$A$3:$S$23,MATCH(S$28,FY15MajorsDegs!$A$2:$S$2,0),FALSE)</f>
        <v>661230.15923802473</v>
      </c>
      <c r="T53" s="285">
        <f t="shared" ref="T53:T74" si="6">SUM(C53:Q53)+R53+S53</f>
        <v>116627775.48640282</v>
      </c>
    </row>
    <row r="54" spans="1:20" s="44" customFormat="1" x14ac:dyDescent="0.25">
      <c r="A54" s="229" t="s">
        <v>19</v>
      </c>
      <c r="B54" s="230" t="s">
        <v>20</v>
      </c>
      <c r="C54" s="217">
        <f>+GPpcntMjr*(VLOOKUP($A54,FY17Rev!$A$4:$I$24,9,FALSE))*VLOOKUP($A54,FY15MajorsDegs!$A$3:$S$23,MATCH(C$28,FY15MajorsDegs!$A$2:$S$2,0),FALSE)</f>
        <v>51149.934531014005</v>
      </c>
      <c r="D54" s="217">
        <f>+GPpcntMjr*(VLOOKUP($A54,FY17Rev!$A$4:$I$24,9,FALSE))*VLOOKUP($A54,FY15MajorsDegs!$A$3:$S$23,MATCH(D$28,FY15MajorsDegs!$A$2:$S$2,0),FALSE)</f>
        <v>5651602.766272218</v>
      </c>
      <c r="E54" s="217">
        <f>+GPpcntMjr*(VLOOKUP($A54,FY17Rev!$A$4:$I$24,9,FALSE))*VLOOKUP($A54,FY15MajorsDegs!$A$3:$S$23,MATCH(E$28,FY15MajorsDegs!$A$2:$S$2,0),FALSE)</f>
        <v>203669.73931440114</v>
      </c>
      <c r="F54" s="217">
        <f>+GPpcntMjr*(VLOOKUP($A54,FY17Rev!$A$4:$I$24,9,FALSE))*VLOOKUP($A54,FY15MajorsDegs!$A$3:$S$23,MATCH(F$28,FY15MajorsDegs!$A$2:$S$2,0),FALSE)</f>
        <v>0</v>
      </c>
      <c r="G54" s="217">
        <f>+GPpcntMjr*(VLOOKUP($A54,FY17Rev!$A$4:$I$24,9,FALSE))*VLOOKUP($A54,FY15MajorsDegs!$A$3:$S$23,MATCH(G$28,FY15MajorsDegs!$A$2:$S$2,0),FALSE)</f>
        <v>322709.58695021563</v>
      </c>
      <c r="H54" s="217">
        <f>+GPpcntMjr*(VLOOKUP($A54,FY17Rev!$A$4:$I$24,9,FALSE))*VLOOKUP($A54,FY15MajorsDegs!$A$3:$S$23,MATCH(H$28,FY15MajorsDegs!$A$2:$S$2,0),FALSE)</f>
        <v>0</v>
      </c>
      <c r="I54" s="217">
        <f>+GPpcntMjr*(VLOOKUP($A54,FY17Rev!$A$4:$I$24,9,FALSE))*VLOOKUP($A54,FY15MajorsDegs!$A$3:$S$23,MATCH(I$28,FY15MajorsDegs!$A$2:$S$2,0),FALSE)</f>
        <v>125549.83930339801</v>
      </c>
      <c r="J54" s="217">
        <f>+GPpcntMjr*(VLOOKUP($A54,FY17Rev!$A$4:$I$24,9,FALSE))*VLOOKUP($A54,FY15MajorsDegs!$A$3:$S$23,MATCH(J$28,FY15MajorsDegs!$A$2:$S$2,0),FALSE)</f>
        <v>2789.9964289643999</v>
      </c>
      <c r="K54" s="217">
        <f>+GPpcntMjr*(VLOOKUP($A54,FY17Rev!$A$4:$I$24,9,FALSE))*VLOOKUP($A54,FY15MajorsDegs!$A$3:$S$23,MATCH(K$28,FY15MajorsDegs!$A$2:$S$2,0),FALSE)</f>
        <v>52079.933340668802</v>
      </c>
      <c r="L54" s="217">
        <f>+GPpcntMjr*(VLOOKUP($A54,FY17Rev!$A$4:$I$24,9,FALSE))*VLOOKUP($A54,FY15MajorsDegs!$A$3:$S$23,MATCH(L$28,FY15MajorsDegs!$A$2:$S$2,0),FALSE)</f>
        <v>0</v>
      </c>
      <c r="M54" s="217">
        <f>+GPpcntMjr*(VLOOKUP($A54,FY17Rev!$A$4:$I$24,9,FALSE))*VLOOKUP($A54,FY15MajorsDegs!$A$3:$S$23,MATCH(M$28,FY15MajorsDegs!$A$2:$S$2,0),FALSE)</f>
        <v>0</v>
      </c>
      <c r="N54" s="217">
        <f>+GPpcntMjr*(VLOOKUP($A54,FY17Rev!$A$4:$I$24,9,FALSE))*VLOOKUP($A54,FY15MajorsDegs!$A$3:$S$23,MATCH(N$28,FY15MajorsDegs!$A$2:$S$2,0),FALSE)</f>
        <v>1168078.5049264289</v>
      </c>
      <c r="O54" s="217">
        <f>+GPpcntMjr*(VLOOKUP($A54,FY17Rev!$A$4:$I$24,9,FALSE))*VLOOKUP($A54,FY15MajorsDegs!$A$3:$S$23,MATCH(O$28,FY15MajorsDegs!$A$2:$S$2,0),FALSE)</f>
        <v>1859.9976193095999</v>
      </c>
      <c r="P54" s="217">
        <f>+GPpcntMjr*(VLOOKUP($A54,FY17Rev!$A$4:$I$24,9,FALSE))*VLOOKUP($A54,FY15MajorsDegs!$A$3:$S$23,MATCH(P$28,FY15MajorsDegs!$A$2:$S$2,0),FALSE)</f>
        <v>165539.7881185544</v>
      </c>
      <c r="Q54" s="217">
        <f>+GPpcntMjr*(VLOOKUP($A54,FY17Rev!$A$4:$I$24,9,FALSE))*VLOOKUP($A54,FY15MajorsDegs!$A$3:$S$23,MATCH(Q$28,FY15MajorsDegs!$A$2:$S$2,0),FALSE)</f>
        <v>2789.9964289643999</v>
      </c>
      <c r="R54" s="217">
        <f>+GPpcntMjr*(VLOOKUP($A54,FY17Rev!$A$4:$I$24,9,FALSE))*VLOOKUP($A54,FY15MajorsDegs!$A$3:$S$23,MATCH(R$28,FY15MajorsDegs!$A$2:$S$2,0),FALSE)</f>
        <v>0</v>
      </c>
      <c r="S54" s="217">
        <f>+GPpcntMjr*(VLOOKUP($A54,FY17Rev!$A$4:$I$24,9,FALSE))*VLOOKUP($A54,FY15MajorsDegs!$A$3:$S$23,MATCH(S$28,FY15MajorsDegs!$A$2:$S$2,0),FALSE)</f>
        <v>749579.04058176861</v>
      </c>
      <c r="T54" s="231">
        <f t="shared" si="6"/>
        <v>8497399.1238159072</v>
      </c>
    </row>
    <row r="55" spans="1:20" x14ac:dyDescent="0.25">
      <c r="A55" s="229" t="s">
        <v>22</v>
      </c>
      <c r="B55" s="247" t="s">
        <v>23</v>
      </c>
      <c r="C55" s="248">
        <f>+GPpcntMjr*(VLOOKUP($A55,FY17Rev!$A$4:$I$24,9,FALSE))*VLOOKUP($A55,FY15MajorsDegs!$A$3:$S$23,MATCH(C$28,FY15MajorsDegs!$A$2:$S$2,0),FALSE)</f>
        <v>0</v>
      </c>
      <c r="D55" s="248">
        <f>+GPpcntMjr*(VLOOKUP($A55,FY17Rev!$A$4:$I$24,9,FALSE))*VLOOKUP($A55,FY15MajorsDegs!$A$3:$S$23,MATCH(D$28,FY15MajorsDegs!$A$2:$S$2,0),FALSE)</f>
        <v>0</v>
      </c>
      <c r="E55" s="248">
        <f>+GPpcntMjr*(VLOOKUP($A55,FY17Rev!$A$4:$I$24,9,FALSE))*VLOOKUP($A55,FY15MajorsDegs!$A$3:$S$23,MATCH(E$28,FY15MajorsDegs!$A$2:$S$2,0),FALSE)</f>
        <v>0</v>
      </c>
      <c r="F55" s="248">
        <f>+GPpcntMjr*(VLOOKUP($A55,FY17Rev!$A$4:$I$24,9,FALSE))*VLOOKUP($A55,FY15MajorsDegs!$A$3:$S$23,MATCH(F$28,FY15MajorsDegs!$A$2:$S$2,0),FALSE)</f>
        <v>0</v>
      </c>
      <c r="G55" s="248">
        <f>+GPpcntMjr*(VLOOKUP($A55,FY17Rev!$A$4:$I$24,9,FALSE))*VLOOKUP($A55,FY15MajorsDegs!$A$3:$S$23,MATCH(G$28,FY15MajorsDegs!$A$2:$S$2,0),FALSE)</f>
        <v>0</v>
      </c>
      <c r="H55" s="248">
        <f>+GPpcntMjr*(VLOOKUP($A55,FY17Rev!$A$4:$I$24,9,FALSE))*VLOOKUP($A55,FY15MajorsDegs!$A$3:$S$23,MATCH(H$28,FY15MajorsDegs!$A$2:$S$2,0),FALSE)</f>
        <v>0</v>
      </c>
      <c r="I55" s="248">
        <f>+GPpcntMjr*(VLOOKUP($A55,FY17Rev!$A$4:$I$24,9,FALSE))*VLOOKUP($A55,FY15MajorsDegs!$A$3:$S$23,MATCH(I$28,FY15MajorsDegs!$A$2:$S$2,0),FALSE)</f>
        <v>0</v>
      </c>
      <c r="J55" s="248">
        <f>+GPpcntMjr*(VLOOKUP($A55,FY17Rev!$A$4:$I$24,9,FALSE))*VLOOKUP($A55,FY15MajorsDegs!$A$3:$S$23,MATCH(J$28,FY15MajorsDegs!$A$2:$S$2,0),FALSE)</f>
        <v>0</v>
      </c>
      <c r="K55" s="248">
        <f>+GPpcntMjr*(VLOOKUP($A55,FY17Rev!$A$4:$I$24,9,FALSE))*VLOOKUP($A55,FY15MajorsDegs!$A$3:$S$23,MATCH(K$28,FY15MajorsDegs!$A$2:$S$2,0),FALSE)</f>
        <v>0</v>
      </c>
      <c r="L55" s="248">
        <f>+GPpcntMjr*(VLOOKUP($A55,FY17Rev!$A$4:$I$24,9,FALSE))*VLOOKUP($A55,FY15MajorsDegs!$A$3:$S$23,MATCH(L$28,FY15MajorsDegs!$A$2:$S$2,0),FALSE)</f>
        <v>266276.81457564305</v>
      </c>
      <c r="M55" s="248">
        <f>+GPpcntMjr*(VLOOKUP($A55,FY17Rev!$A$4:$I$24,9,FALSE))*VLOOKUP($A55,FY15MajorsDegs!$A$3:$S$23,MATCH(M$28,FY15MajorsDegs!$A$2:$S$2,0),FALSE)</f>
        <v>0</v>
      </c>
      <c r="N55" s="248">
        <f>+GPpcntMjr*(VLOOKUP($A55,FY17Rev!$A$4:$I$24,9,FALSE))*VLOOKUP($A55,FY15MajorsDegs!$A$3:$S$23,MATCH(N$28,FY15MajorsDegs!$A$2:$S$2,0),FALSE)</f>
        <v>747623.36400084395</v>
      </c>
      <c r="O55" s="248">
        <f>+GPpcntMjr*(VLOOKUP($A55,FY17Rev!$A$4:$I$24,9,FALSE))*VLOOKUP($A55,FY15MajorsDegs!$A$3:$S$23,MATCH(O$28,FY15MajorsDegs!$A$2:$S$2,0),FALSE)</f>
        <v>0</v>
      </c>
      <c r="P55" s="248">
        <f>+GPpcntMjr*(VLOOKUP($A55,FY17Rev!$A$4:$I$24,9,FALSE))*VLOOKUP($A55,FY15MajorsDegs!$A$3:$S$23,MATCH(P$28,FY15MajorsDegs!$A$2:$S$2,0),FALSE)</f>
        <v>0</v>
      </c>
      <c r="Q55" s="248">
        <f>+GPpcntMjr*(VLOOKUP($A55,FY17Rev!$A$4:$I$24,9,FALSE))*VLOOKUP($A55,FY15MajorsDegs!$A$3:$S$23,MATCH(Q$28,FY15MajorsDegs!$A$2:$S$2,0),FALSE)</f>
        <v>0</v>
      </c>
      <c r="R55" s="248">
        <f>+GPpcntMjr*(VLOOKUP($A55,FY17Rev!$A$4:$I$24,9,FALSE))*VLOOKUP($A55,FY15MajorsDegs!$A$3:$S$23,MATCH(R$28,FY15MajorsDegs!$A$2:$S$2,0),FALSE)</f>
        <v>0</v>
      </c>
      <c r="S55" s="248">
        <f>+GPpcntMjr*(VLOOKUP($A55,FY17Rev!$A$4:$I$24,9,FALSE))*VLOOKUP($A55,FY15MajorsDegs!$A$3:$S$23,MATCH(S$28,FY15MajorsDegs!$A$2:$S$2,0),FALSE)</f>
        <v>0</v>
      </c>
      <c r="T55" s="286">
        <f t="shared" si="6"/>
        <v>1013900.178576487</v>
      </c>
    </row>
    <row r="56" spans="1:20" s="44" customFormat="1" x14ac:dyDescent="0.25">
      <c r="A56" s="229" t="s">
        <v>24</v>
      </c>
      <c r="B56" s="230" t="s">
        <v>25</v>
      </c>
      <c r="C56" s="217">
        <f>+GPpcntMjr*(VLOOKUP($A56,FY17Rev!$A$4:$I$24,9,FALSE))*VLOOKUP($A56,FY15MajorsDegs!$A$3:$S$23,MATCH(C$28,FY15MajorsDegs!$A$2:$S$2,0),FALSE)</f>
        <v>0</v>
      </c>
      <c r="D56" s="217">
        <f>+GPpcntMjr*(VLOOKUP($A56,FY17Rev!$A$4:$I$24,9,FALSE))*VLOOKUP($A56,FY15MajorsDegs!$A$3:$S$23,MATCH(D$28,FY15MajorsDegs!$A$2:$S$2,0),FALSE)</f>
        <v>63435.264922406721</v>
      </c>
      <c r="E56" s="217">
        <f>+GPpcntMjr*(VLOOKUP($A56,FY17Rev!$A$4:$I$24,9,FALSE))*VLOOKUP($A56,FY15MajorsDegs!$A$3:$S$23,MATCH(E$28,FY15MajorsDegs!$A$2:$S$2,0),FALSE)</f>
        <v>15858.816230601677</v>
      </c>
      <c r="F56" s="217">
        <f>+GPpcntMjr*(VLOOKUP($A56,FY17Rev!$A$4:$I$24,9,FALSE))*VLOOKUP($A56,FY15MajorsDegs!$A$3:$S$23,MATCH(F$28,FY15MajorsDegs!$A$2:$S$2,0),FALSE)</f>
        <v>3964.7040576504191</v>
      </c>
      <c r="G56" s="217">
        <f>+GPpcntMjr*(VLOOKUP($A56,FY17Rev!$A$4:$I$24,9,FALSE))*VLOOKUP($A56,FY15MajorsDegs!$A$3:$S$23,MATCH(G$28,FY15MajorsDegs!$A$2:$S$2,0),FALSE)</f>
        <v>5723050.3072183812</v>
      </c>
      <c r="H56" s="217">
        <f>+GPpcntMjr*(VLOOKUP($A56,FY17Rev!$A$4:$I$24,9,FALSE))*VLOOKUP($A56,FY15MajorsDegs!$A$3:$S$23,MATCH(H$28,FY15MajorsDegs!$A$2:$S$2,0),FALSE)</f>
        <v>5947.0560864756289</v>
      </c>
      <c r="I56" s="217">
        <f>+GPpcntMjr*(VLOOKUP($A56,FY17Rev!$A$4:$I$24,9,FALSE))*VLOOKUP($A56,FY15MajorsDegs!$A$3:$S$23,MATCH(I$28,FY15MajorsDegs!$A$2:$S$2,0),FALSE)</f>
        <v>1982.3520288252096</v>
      </c>
      <c r="J56" s="217">
        <f>+GPpcntMjr*(VLOOKUP($A56,FY17Rev!$A$4:$I$24,9,FALSE))*VLOOKUP($A56,FY15MajorsDegs!$A$3:$S$23,MATCH(J$28,FY15MajorsDegs!$A$2:$S$2,0),FALSE)</f>
        <v>27752.928403552938</v>
      </c>
      <c r="K56" s="217">
        <f>+GPpcntMjr*(VLOOKUP($A56,FY17Rev!$A$4:$I$24,9,FALSE))*VLOOKUP($A56,FY15MajorsDegs!$A$3:$S$23,MATCH(K$28,FY15MajorsDegs!$A$2:$S$2,0),FALSE)</f>
        <v>1982.3520288252096</v>
      </c>
      <c r="L56" s="217">
        <f>+GPpcntMjr*(VLOOKUP($A56,FY17Rev!$A$4:$I$24,9,FALSE))*VLOOKUP($A56,FY15MajorsDegs!$A$3:$S$23,MATCH(L$28,FY15MajorsDegs!$A$2:$S$2,0),FALSE)</f>
        <v>3964.7040576504191</v>
      </c>
      <c r="M56" s="217">
        <f>+GPpcntMjr*(VLOOKUP($A56,FY17Rev!$A$4:$I$24,9,FALSE))*VLOOKUP($A56,FY15MajorsDegs!$A$3:$S$23,MATCH(M$28,FY15MajorsDegs!$A$2:$S$2,0),FALSE)</f>
        <v>0</v>
      </c>
      <c r="N56" s="217">
        <f>+GPpcntMjr*(VLOOKUP($A56,FY17Rev!$A$4:$I$24,9,FALSE))*VLOOKUP($A56,FY15MajorsDegs!$A$3:$S$23,MATCH(N$28,FY15MajorsDegs!$A$2:$S$2,0),FALSE)</f>
        <v>65417.616951231932</v>
      </c>
      <c r="O56" s="217">
        <f>+GPpcntMjr*(VLOOKUP($A56,FY17Rev!$A$4:$I$24,9,FALSE))*VLOOKUP($A56,FY15MajorsDegs!$A$3:$S$23,MATCH(O$28,FY15MajorsDegs!$A$2:$S$2,0),FALSE)</f>
        <v>370699.82939031423</v>
      </c>
      <c r="P56" s="217">
        <f>+GPpcntMjr*(VLOOKUP($A56,FY17Rev!$A$4:$I$24,9,FALSE))*VLOOKUP($A56,FY15MajorsDegs!$A$3:$S$23,MATCH(P$28,FY15MajorsDegs!$A$2:$S$2,0),FALSE)</f>
        <v>0</v>
      </c>
      <c r="Q56" s="217">
        <f>+GPpcntMjr*(VLOOKUP($A56,FY17Rev!$A$4:$I$24,9,FALSE))*VLOOKUP($A56,FY15MajorsDegs!$A$3:$S$23,MATCH(Q$28,FY15MajorsDegs!$A$2:$S$2,0),FALSE)</f>
        <v>57488.208835931073</v>
      </c>
      <c r="R56" s="217">
        <f>+GPpcntMjr*(VLOOKUP($A56,FY17Rev!$A$4:$I$24,9,FALSE))*VLOOKUP($A56,FY15MajorsDegs!$A$3:$S$23,MATCH(R$28,FY15MajorsDegs!$A$2:$S$2,0),FALSE)</f>
        <v>3964.7040576504191</v>
      </c>
      <c r="S56" s="217">
        <f>+GPpcntMjr*(VLOOKUP($A56,FY17Rev!$A$4:$I$24,9,FALSE))*VLOOKUP($A56,FY15MajorsDegs!$A$3:$S$23,MATCH(S$28,FY15MajorsDegs!$A$2:$S$2,0),FALSE)</f>
        <v>81276.433181833607</v>
      </c>
      <c r="T56" s="231">
        <f t="shared" si="6"/>
        <v>6426785.2774513317</v>
      </c>
    </row>
    <row r="57" spans="1:20" x14ac:dyDescent="0.25">
      <c r="A57" s="229" t="s">
        <v>28</v>
      </c>
      <c r="B57" s="247" t="s">
        <v>29</v>
      </c>
      <c r="C57" s="248">
        <f>+GPpcntMjr*(VLOOKUP($A57,FY17Rev!$A$4:$I$24,9,FALSE))*VLOOKUP($A57,FY15MajorsDegs!$A$3:$S$23,MATCH(C$28,FY15MajorsDegs!$A$2:$S$2,0),FALSE)</f>
        <v>0</v>
      </c>
      <c r="D57" s="248">
        <f>+GPpcntMjr*(VLOOKUP($A57,FY17Rev!$A$4:$I$24,9,FALSE))*VLOOKUP($A57,FY15MajorsDegs!$A$3:$S$23,MATCH(D$28,FY15MajorsDegs!$A$2:$S$2,0),FALSE)</f>
        <v>32314.180402089583</v>
      </c>
      <c r="E57" s="248">
        <f>+GPpcntMjr*(VLOOKUP($A57,FY17Rev!$A$4:$I$24,9,FALSE))*VLOOKUP($A57,FY15MajorsDegs!$A$3:$S$23,MATCH(E$28,FY15MajorsDegs!$A$2:$S$2,0),FALSE)</f>
        <v>0</v>
      </c>
      <c r="F57" s="248">
        <f>+GPpcntMjr*(VLOOKUP($A57,FY17Rev!$A$4:$I$24,9,FALSE))*VLOOKUP($A57,FY15MajorsDegs!$A$3:$S$23,MATCH(F$28,FY15MajorsDegs!$A$2:$S$2,0),FALSE)</f>
        <v>0</v>
      </c>
      <c r="G57" s="248">
        <f>+GPpcntMjr*(VLOOKUP($A57,FY17Rev!$A$4:$I$24,9,FALSE))*VLOOKUP($A57,FY15MajorsDegs!$A$3:$S$23,MATCH(G$28,FY15MajorsDegs!$A$2:$S$2,0),FALSE)</f>
        <v>2019.636275130599</v>
      </c>
      <c r="H57" s="248">
        <f>+GPpcntMjr*(VLOOKUP($A57,FY17Rev!$A$4:$I$24,9,FALSE))*VLOOKUP($A57,FY15MajorsDegs!$A$3:$S$23,MATCH(H$28,FY15MajorsDegs!$A$2:$S$2,0),FALSE)</f>
        <v>2904236.9636378014</v>
      </c>
      <c r="I57" s="248">
        <f>+GPpcntMjr*(VLOOKUP($A57,FY17Rev!$A$4:$I$24,9,FALSE))*VLOOKUP($A57,FY15MajorsDegs!$A$3:$S$23,MATCH(I$28,FY15MajorsDegs!$A$2:$S$2,0),FALSE)</f>
        <v>0</v>
      </c>
      <c r="J57" s="248">
        <f>+GPpcntMjr*(VLOOKUP($A57,FY17Rev!$A$4:$I$24,9,FALSE))*VLOOKUP($A57,FY15MajorsDegs!$A$3:$S$23,MATCH(J$28,FY15MajorsDegs!$A$2:$S$2,0),FALSE)</f>
        <v>2019.636275130599</v>
      </c>
      <c r="K57" s="248">
        <f>+GPpcntMjr*(VLOOKUP($A57,FY17Rev!$A$4:$I$24,9,FALSE))*VLOOKUP($A57,FY15MajorsDegs!$A$3:$S$23,MATCH(K$28,FY15MajorsDegs!$A$2:$S$2,0),FALSE)</f>
        <v>8078.5451005223958</v>
      </c>
      <c r="L57" s="248">
        <f>+GPpcntMjr*(VLOOKUP($A57,FY17Rev!$A$4:$I$24,9,FALSE))*VLOOKUP($A57,FY15MajorsDegs!$A$3:$S$23,MATCH(L$28,FY15MajorsDegs!$A$2:$S$2,0),FALSE)</f>
        <v>0</v>
      </c>
      <c r="M57" s="248">
        <f>+GPpcntMjr*(VLOOKUP($A57,FY17Rev!$A$4:$I$24,9,FALSE))*VLOOKUP($A57,FY15MajorsDegs!$A$3:$S$23,MATCH(M$28,FY15MajorsDegs!$A$2:$S$2,0),FALSE)</f>
        <v>0</v>
      </c>
      <c r="N57" s="248">
        <f>+GPpcntMjr*(VLOOKUP($A57,FY17Rev!$A$4:$I$24,9,FALSE))*VLOOKUP($A57,FY15MajorsDegs!$A$3:$S$23,MATCH(N$28,FY15MajorsDegs!$A$2:$S$2,0),FALSE)</f>
        <v>0</v>
      </c>
      <c r="O57" s="248">
        <f>+GPpcntMjr*(VLOOKUP($A57,FY17Rev!$A$4:$I$24,9,FALSE))*VLOOKUP($A57,FY15MajorsDegs!$A$3:$S$23,MATCH(O$28,FY15MajorsDegs!$A$2:$S$2,0),FALSE)</f>
        <v>0</v>
      </c>
      <c r="P57" s="248">
        <f>+GPpcntMjr*(VLOOKUP($A57,FY17Rev!$A$4:$I$24,9,FALSE))*VLOOKUP($A57,FY15MajorsDegs!$A$3:$S$23,MATCH(P$28,FY15MajorsDegs!$A$2:$S$2,0),FALSE)</f>
        <v>0</v>
      </c>
      <c r="Q57" s="248">
        <f>+GPpcntMjr*(VLOOKUP($A57,FY17Rev!$A$4:$I$24,9,FALSE))*VLOOKUP($A57,FY15MajorsDegs!$A$3:$S$23,MATCH(Q$28,FY15MajorsDegs!$A$2:$S$2,0),FALSE)</f>
        <v>0</v>
      </c>
      <c r="R57" s="248">
        <f>+GPpcntMjr*(VLOOKUP($A57,FY17Rev!$A$4:$I$24,9,FALSE))*VLOOKUP($A57,FY15MajorsDegs!$A$3:$S$23,MATCH(R$28,FY15MajorsDegs!$A$2:$S$2,0),FALSE)</f>
        <v>0</v>
      </c>
      <c r="S57" s="248">
        <f>+GPpcntMjr*(VLOOKUP($A57,FY17Rev!$A$4:$I$24,9,FALSE))*VLOOKUP($A57,FY15MajorsDegs!$A$3:$S$23,MATCH(S$28,FY15MajorsDegs!$A$2:$S$2,0),FALSE)</f>
        <v>8078.5451005223958</v>
      </c>
      <c r="T57" s="286">
        <f t="shared" si="6"/>
        <v>2956747.5067911968</v>
      </c>
    </row>
    <row r="58" spans="1:20" s="44" customFormat="1" x14ac:dyDescent="0.25">
      <c r="A58" s="229" t="s">
        <v>32</v>
      </c>
      <c r="B58" s="230" t="s">
        <v>33</v>
      </c>
      <c r="C58" s="217">
        <f>+GPpcntMjr*(VLOOKUP($A58,FY17Rev!$A$4:$I$24,9,FALSE))*VLOOKUP($A58,FY15MajorsDegs!$A$3:$S$23,MATCH(C$28,FY15MajorsDegs!$A$2:$S$2,0),FALSE)</f>
        <v>0</v>
      </c>
      <c r="D58" s="217">
        <f>+GPpcntMjr*(VLOOKUP($A58,FY17Rev!$A$4:$I$24,9,FALSE))*VLOOKUP($A58,FY15MajorsDegs!$A$3:$S$23,MATCH(D$28,FY15MajorsDegs!$A$2:$S$2,0),FALSE)</f>
        <v>12499.503913927081</v>
      </c>
      <c r="E58" s="217">
        <f>+GPpcntMjr*(VLOOKUP($A58,FY17Rev!$A$4:$I$24,9,FALSE))*VLOOKUP($A58,FY15MajorsDegs!$A$3:$S$23,MATCH(E$28,FY15MajorsDegs!$A$2:$S$2,0),FALSE)</f>
        <v>0</v>
      </c>
      <c r="F58" s="217">
        <f>+GPpcntMjr*(VLOOKUP($A58,FY17Rev!$A$4:$I$24,9,FALSE))*VLOOKUP($A58,FY15MajorsDegs!$A$3:$S$23,MATCH(F$28,FY15MajorsDegs!$A$2:$S$2,0),FALSE)</f>
        <v>3743601.422221161</v>
      </c>
      <c r="G58" s="217">
        <f>+GPpcntMjr*(VLOOKUP($A58,FY17Rev!$A$4:$I$24,9,FALSE))*VLOOKUP($A58,FY15MajorsDegs!$A$3:$S$23,MATCH(G$28,FY15MajorsDegs!$A$2:$S$2,0),FALSE)</f>
        <v>0</v>
      </c>
      <c r="H58" s="217">
        <f>+GPpcntMjr*(VLOOKUP($A58,FY17Rev!$A$4:$I$24,9,FALSE))*VLOOKUP($A58,FY15MajorsDegs!$A$3:$S$23,MATCH(H$28,FY15MajorsDegs!$A$2:$S$2,0),FALSE)</f>
        <v>0</v>
      </c>
      <c r="I58" s="217">
        <f>+GPpcntMjr*(VLOOKUP($A58,FY17Rev!$A$4:$I$24,9,FALSE))*VLOOKUP($A58,FY15MajorsDegs!$A$3:$S$23,MATCH(I$28,FY15MajorsDegs!$A$2:$S$2,0),FALSE)</f>
        <v>0</v>
      </c>
      <c r="J58" s="217">
        <f>+GPpcntMjr*(VLOOKUP($A58,FY17Rev!$A$4:$I$24,9,FALSE))*VLOOKUP($A58,FY15MajorsDegs!$A$3:$S$23,MATCH(J$28,FY15MajorsDegs!$A$2:$S$2,0),FALSE)</f>
        <v>0</v>
      </c>
      <c r="K58" s="217">
        <f>+GPpcntMjr*(VLOOKUP($A58,FY17Rev!$A$4:$I$24,9,FALSE))*VLOOKUP($A58,FY15MajorsDegs!$A$3:$S$23,MATCH(K$28,FY15MajorsDegs!$A$2:$S$2,0),FALSE)</f>
        <v>0</v>
      </c>
      <c r="L58" s="217">
        <f>+GPpcntMjr*(VLOOKUP($A58,FY17Rev!$A$4:$I$24,9,FALSE))*VLOOKUP($A58,FY15MajorsDegs!$A$3:$S$23,MATCH(L$28,FY15MajorsDegs!$A$2:$S$2,0),FALSE)</f>
        <v>0</v>
      </c>
      <c r="M58" s="217">
        <f>+GPpcntMjr*(VLOOKUP($A58,FY17Rev!$A$4:$I$24,9,FALSE))*VLOOKUP($A58,FY15MajorsDegs!$A$3:$S$23,MATCH(M$28,FY15MajorsDegs!$A$2:$S$2,0),FALSE)</f>
        <v>0</v>
      </c>
      <c r="N58" s="217">
        <f>+GPpcntMjr*(VLOOKUP($A58,FY17Rev!$A$4:$I$24,9,FALSE))*VLOOKUP($A58,FY15MajorsDegs!$A$3:$S$23,MATCH(N$28,FY15MajorsDegs!$A$2:$S$2,0),FALSE)</f>
        <v>0</v>
      </c>
      <c r="O58" s="217">
        <f>+GPpcntMjr*(VLOOKUP($A58,FY17Rev!$A$4:$I$24,9,FALSE))*VLOOKUP($A58,FY15MajorsDegs!$A$3:$S$23,MATCH(O$28,FY15MajorsDegs!$A$2:$S$2,0),FALSE)</f>
        <v>0</v>
      </c>
      <c r="P58" s="217">
        <f>+GPpcntMjr*(VLOOKUP($A58,FY17Rev!$A$4:$I$24,9,FALSE))*VLOOKUP($A58,FY15MajorsDegs!$A$3:$S$23,MATCH(P$28,FY15MajorsDegs!$A$2:$S$2,0),FALSE)</f>
        <v>0</v>
      </c>
      <c r="Q58" s="217">
        <f>+GPpcntMjr*(VLOOKUP($A58,FY17Rev!$A$4:$I$24,9,FALSE))*VLOOKUP($A58,FY15MajorsDegs!$A$3:$S$23,MATCH(Q$28,FY15MajorsDegs!$A$2:$S$2,0),FALSE)</f>
        <v>0</v>
      </c>
      <c r="R58" s="217">
        <f>+GPpcntMjr*(VLOOKUP($A58,FY17Rev!$A$4:$I$24,9,FALSE))*VLOOKUP($A58,FY15MajorsDegs!$A$3:$S$23,MATCH(R$28,FY15MajorsDegs!$A$2:$S$2,0),FALSE)</f>
        <v>0</v>
      </c>
      <c r="S58" s="217">
        <f>+GPpcntMjr*(VLOOKUP($A58,FY17Rev!$A$4:$I$24,9,FALSE))*VLOOKUP($A58,FY15MajorsDegs!$A$3:$S$23,MATCH(S$28,FY15MajorsDegs!$A$2:$S$2,0),FALSE)</f>
        <v>0</v>
      </c>
      <c r="T58" s="231">
        <f t="shared" si="6"/>
        <v>3756100.9261350879</v>
      </c>
    </row>
    <row r="59" spans="1:20" x14ac:dyDescent="0.25">
      <c r="A59" s="229" t="s">
        <v>38</v>
      </c>
      <c r="B59" s="247" t="s">
        <v>220</v>
      </c>
      <c r="C59" s="248">
        <f>+GPpcntMjr*(VLOOKUP($A59,FY17Rev!$A$4:$I$24,9,FALSE))*VLOOKUP($A59,FY15MajorsDegs!$A$3:$S$23,MATCH(C$28,FY15MajorsDegs!$A$2:$S$2,0),FALSE)</f>
        <v>0</v>
      </c>
      <c r="D59" s="248">
        <f>+GPpcntMjr*(VLOOKUP($A59,FY17Rev!$A$4:$I$24,9,FALSE))*VLOOKUP($A59,FY15MajorsDegs!$A$3:$S$23,MATCH(D$28,FY15MajorsDegs!$A$2:$S$2,0),FALSE)</f>
        <v>0</v>
      </c>
      <c r="E59" s="248">
        <f>+GPpcntMjr*(VLOOKUP($A59,FY17Rev!$A$4:$I$24,9,FALSE))*VLOOKUP($A59,FY15MajorsDegs!$A$3:$S$23,MATCH(E$28,FY15MajorsDegs!$A$2:$S$2,0),FALSE)</f>
        <v>0</v>
      </c>
      <c r="F59" s="248">
        <f>+GPpcntMjr*(VLOOKUP($A59,FY17Rev!$A$4:$I$24,9,FALSE))*VLOOKUP($A59,FY15MajorsDegs!$A$3:$S$23,MATCH(F$28,FY15MajorsDegs!$A$2:$S$2,0),FALSE)</f>
        <v>0</v>
      </c>
      <c r="G59" s="248">
        <f>+GPpcntMjr*(VLOOKUP($A59,FY17Rev!$A$4:$I$24,9,FALSE))*VLOOKUP($A59,FY15MajorsDegs!$A$3:$S$23,MATCH(G$28,FY15MajorsDegs!$A$2:$S$2,0),FALSE)</f>
        <v>0</v>
      </c>
      <c r="H59" s="248">
        <f>+GPpcntMjr*(VLOOKUP($A59,FY17Rev!$A$4:$I$24,9,FALSE))*VLOOKUP($A59,FY15MajorsDegs!$A$3:$S$23,MATCH(H$28,FY15MajorsDegs!$A$2:$S$2,0),FALSE)</f>
        <v>0</v>
      </c>
      <c r="I59" s="248">
        <f>+GPpcntMjr*(VLOOKUP($A59,FY17Rev!$A$4:$I$24,9,FALSE))*VLOOKUP($A59,FY15MajorsDegs!$A$3:$S$23,MATCH(I$28,FY15MajorsDegs!$A$2:$S$2,0),FALSE)</f>
        <v>0</v>
      </c>
      <c r="J59" s="248">
        <f>+GPpcntMjr*(VLOOKUP($A59,FY17Rev!$A$4:$I$24,9,FALSE))*VLOOKUP($A59,FY15MajorsDegs!$A$3:$S$23,MATCH(J$28,FY15MajorsDegs!$A$2:$S$2,0),FALSE)</f>
        <v>0</v>
      </c>
      <c r="K59" s="248">
        <f>+GPpcntMjr*(VLOOKUP($A59,FY17Rev!$A$4:$I$24,9,FALSE))*VLOOKUP($A59,FY15MajorsDegs!$A$3:$S$23,MATCH(K$28,FY15MajorsDegs!$A$2:$S$2,0),FALSE)</f>
        <v>0</v>
      </c>
      <c r="L59" s="248">
        <f>+GPpcntMjr*(VLOOKUP($A59,FY17Rev!$A$4:$I$24,9,FALSE))*VLOOKUP($A59,FY15MajorsDegs!$A$3:$S$23,MATCH(L$28,FY15MajorsDegs!$A$2:$S$2,0),FALSE)</f>
        <v>0</v>
      </c>
      <c r="M59" s="248">
        <f>+GPpcntMjr*(VLOOKUP($A59,FY17Rev!$A$4:$I$24,9,FALSE))*VLOOKUP($A59,FY15MajorsDegs!$A$3:$S$23,MATCH(M$28,FY15MajorsDegs!$A$2:$S$2,0),FALSE)</f>
        <v>0</v>
      </c>
      <c r="N59" s="248">
        <f>+GPpcntMjr*(VLOOKUP($A59,FY17Rev!$A$4:$I$24,9,FALSE))*VLOOKUP($A59,FY15MajorsDegs!$A$3:$S$23,MATCH(N$28,FY15MajorsDegs!$A$2:$S$2,0),FALSE)</f>
        <v>0</v>
      </c>
      <c r="O59" s="248">
        <f>+GPpcntMjr*(VLOOKUP($A59,FY17Rev!$A$4:$I$24,9,FALSE))*VLOOKUP($A59,FY15MajorsDegs!$A$3:$S$23,MATCH(O$28,FY15MajorsDegs!$A$2:$S$2,0),FALSE)</f>
        <v>0</v>
      </c>
      <c r="P59" s="248">
        <f>+GPpcntMjr*(VLOOKUP($A59,FY17Rev!$A$4:$I$24,9,FALSE))*VLOOKUP($A59,FY15MajorsDegs!$A$3:$S$23,MATCH(P$28,FY15MajorsDegs!$A$2:$S$2,0),FALSE)</f>
        <v>0</v>
      </c>
      <c r="Q59" s="248">
        <f>+GPpcntMjr*(VLOOKUP($A59,FY17Rev!$A$4:$I$24,9,FALSE))*VLOOKUP($A59,FY15MajorsDegs!$A$3:$S$23,MATCH(Q$28,FY15MajorsDegs!$A$2:$S$2,0),FALSE)</f>
        <v>0</v>
      </c>
      <c r="R59" s="248">
        <f>+GPpcntMjr*(VLOOKUP($A59,FY17Rev!$A$4:$I$24,9,FALSE))*VLOOKUP($A59,FY15MajorsDegs!$A$3:$S$23,MATCH(R$28,FY15MajorsDegs!$A$2:$S$2,0),FALSE)</f>
        <v>0</v>
      </c>
      <c r="S59" s="248">
        <f>+GPpcntMjr*(VLOOKUP($A59,FY17Rev!$A$4:$I$24,9,FALSE))*VLOOKUP($A59,FY15MajorsDegs!$A$3:$S$23,MATCH(S$28,FY15MajorsDegs!$A$2:$S$2,0),FALSE)</f>
        <v>0</v>
      </c>
      <c r="T59" s="286">
        <f t="shared" si="6"/>
        <v>0</v>
      </c>
    </row>
    <row r="60" spans="1:20" s="44" customFormat="1" x14ac:dyDescent="0.25">
      <c r="A60" s="229" t="s">
        <v>39</v>
      </c>
      <c r="B60" s="230" t="s">
        <v>40</v>
      </c>
      <c r="C60" s="217">
        <f>+GPpcntMjr*(VLOOKUP($A60,FY17Rev!$A$4:$I$24,9,FALSE))*VLOOKUP($A60,FY15MajorsDegs!$A$3:$S$23,MATCH(C$28,FY15MajorsDegs!$A$2:$S$2,0),FALSE)</f>
        <v>0</v>
      </c>
      <c r="D60" s="217">
        <f>+GPpcntMjr*(VLOOKUP($A60,FY17Rev!$A$4:$I$24,9,FALSE))*VLOOKUP($A60,FY15MajorsDegs!$A$3:$S$23,MATCH(D$28,FY15MajorsDegs!$A$2:$S$2,0),FALSE)</f>
        <v>0</v>
      </c>
      <c r="E60" s="217">
        <f>+GPpcntMjr*(VLOOKUP($A60,FY17Rev!$A$4:$I$24,9,FALSE))*VLOOKUP($A60,FY15MajorsDegs!$A$3:$S$23,MATCH(E$28,FY15MajorsDegs!$A$2:$S$2,0),FALSE)</f>
        <v>0</v>
      </c>
      <c r="F60" s="217">
        <f>+GPpcntMjr*(VLOOKUP($A60,FY17Rev!$A$4:$I$24,9,FALSE))*VLOOKUP($A60,FY15MajorsDegs!$A$3:$S$23,MATCH(F$28,FY15MajorsDegs!$A$2:$S$2,0),FALSE)</f>
        <v>0</v>
      </c>
      <c r="G60" s="217">
        <f>+GPpcntMjr*(VLOOKUP($A60,FY17Rev!$A$4:$I$24,9,FALSE))*VLOOKUP($A60,FY15MajorsDegs!$A$3:$S$23,MATCH(G$28,FY15MajorsDegs!$A$2:$S$2,0),FALSE)</f>
        <v>0</v>
      </c>
      <c r="H60" s="217">
        <f>+GPpcntMjr*(VLOOKUP($A60,FY17Rev!$A$4:$I$24,9,FALSE))*VLOOKUP($A60,FY15MajorsDegs!$A$3:$S$23,MATCH(H$28,FY15MajorsDegs!$A$2:$S$2,0),FALSE)</f>
        <v>0</v>
      </c>
      <c r="I60" s="217">
        <f>+GPpcntMjr*(VLOOKUP($A60,FY17Rev!$A$4:$I$24,9,FALSE))*VLOOKUP($A60,FY15MajorsDegs!$A$3:$S$23,MATCH(I$28,FY15MajorsDegs!$A$2:$S$2,0),FALSE)</f>
        <v>0</v>
      </c>
      <c r="J60" s="217">
        <f>+GPpcntMjr*(VLOOKUP($A60,FY17Rev!$A$4:$I$24,9,FALSE))*VLOOKUP($A60,FY15MajorsDegs!$A$3:$S$23,MATCH(J$28,FY15MajorsDegs!$A$2:$S$2,0),FALSE)</f>
        <v>0</v>
      </c>
      <c r="K60" s="217">
        <f>+GPpcntMjr*(VLOOKUP($A60,FY17Rev!$A$4:$I$24,9,FALSE))*VLOOKUP($A60,FY15MajorsDegs!$A$3:$S$23,MATCH(K$28,FY15MajorsDegs!$A$2:$S$2,0),FALSE)</f>
        <v>2932.0696115081792</v>
      </c>
      <c r="L60" s="217">
        <f>+GPpcntMjr*(VLOOKUP($A60,FY17Rev!$A$4:$I$24,9,FALSE))*VLOOKUP($A60,FY15MajorsDegs!$A$3:$S$23,MATCH(L$28,FY15MajorsDegs!$A$2:$S$2,0),FALSE)</f>
        <v>2128682.5379549381</v>
      </c>
      <c r="M60" s="217">
        <f>+GPpcntMjr*(VLOOKUP($A60,FY17Rev!$A$4:$I$24,9,FALSE))*VLOOKUP($A60,FY15MajorsDegs!$A$3:$S$23,MATCH(M$28,FY15MajorsDegs!$A$2:$S$2,0),FALSE)</f>
        <v>0</v>
      </c>
      <c r="N60" s="217">
        <f>+GPpcntMjr*(VLOOKUP($A60,FY17Rev!$A$4:$I$24,9,FALSE))*VLOOKUP($A60,FY15MajorsDegs!$A$3:$S$23,MATCH(N$28,FY15MajorsDegs!$A$2:$S$2,0),FALSE)</f>
        <v>2932.0696115081792</v>
      </c>
      <c r="O60" s="217">
        <f>+GPpcntMjr*(VLOOKUP($A60,FY17Rev!$A$4:$I$24,9,FALSE))*VLOOKUP($A60,FY15MajorsDegs!$A$3:$S$23,MATCH(O$28,FY15MajorsDegs!$A$2:$S$2,0),FALSE)</f>
        <v>0</v>
      </c>
      <c r="P60" s="217">
        <f>+GPpcntMjr*(VLOOKUP($A60,FY17Rev!$A$4:$I$24,9,FALSE))*VLOOKUP($A60,FY15MajorsDegs!$A$3:$S$23,MATCH(P$28,FY15MajorsDegs!$A$2:$S$2,0),FALSE)</f>
        <v>0</v>
      </c>
      <c r="Q60" s="217">
        <f>+GPpcntMjr*(VLOOKUP($A60,FY17Rev!$A$4:$I$24,9,FALSE))*VLOOKUP($A60,FY15MajorsDegs!$A$3:$S$23,MATCH(Q$28,FY15MajorsDegs!$A$2:$S$2,0),FALSE)</f>
        <v>11728.278446032717</v>
      </c>
      <c r="R60" s="217">
        <f>+GPpcntMjr*(VLOOKUP($A60,FY17Rev!$A$4:$I$24,9,FALSE))*VLOOKUP($A60,FY15MajorsDegs!$A$3:$S$23,MATCH(R$28,FY15MajorsDegs!$A$2:$S$2,0),FALSE)</f>
        <v>0</v>
      </c>
      <c r="S60" s="217">
        <f>+GPpcntMjr*(VLOOKUP($A60,FY17Rev!$A$4:$I$24,9,FALSE))*VLOOKUP($A60,FY15MajorsDegs!$A$3:$S$23,MATCH(S$28,FY15MajorsDegs!$A$2:$S$2,0),FALSE)</f>
        <v>2932.0696115081792</v>
      </c>
      <c r="T60" s="231">
        <f t="shared" si="6"/>
        <v>2149207.025235496</v>
      </c>
    </row>
    <row r="61" spans="1:20" x14ac:dyDescent="0.25">
      <c r="A61" s="229" t="s">
        <v>44</v>
      </c>
      <c r="B61" s="247" t="s">
        <v>45</v>
      </c>
      <c r="C61" s="248">
        <f>+GPpcntMjr*(VLOOKUP($A61,FY17Rev!$A$4:$I$24,9,FALSE))*VLOOKUP($A61,FY15MajorsDegs!$A$3:$S$23,MATCH(C$28,FY15MajorsDegs!$A$2:$S$2,0),FALSE)</f>
        <v>0</v>
      </c>
      <c r="D61" s="248">
        <f>+GPpcntMjr*(VLOOKUP($A61,FY17Rev!$A$4:$I$24,9,FALSE))*VLOOKUP($A61,FY15MajorsDegs!$A$3:$S$23,MATCH(D$28,FY15MajorsDegs!$A$2:$S$2,0),FALSE)</f>
        <v>0</v>
      </c>
      <c r="E61" s="248">
        <f>+GPpcntMjr*(VLOOKUP($A61,FY17Rev!$A$4:$I$24,9,FALSE))*VLOOKUP($A61,FY15MajorsDegs!$A$3:$S$23,MATCH(E$28,FY15MajorsDegs!$A$2:$S$2,0),FALSE)</f>
        <v>0</v>
      </c>
      <c r="F61" s="248">
        <f>+GPpcntMjr*(VLOOKUP($A61,FY17Rev!$A$4:$I$24,9,FALSE))*VLOOKUP($A61,FY15MajorsDegs!$A$3:$S$23,MATCH(F$28,FY15MajorsDegs!$A$2:$S$2,0),FALSE)</f>
        <v>0</v>
      </c>
      <c r="G61" s="248">
        <f>+GPpcntMjr*(VLOOKUP($A61,FY17Rev!$A$4:$I$24,9,FALSE))*VLOOKUP($A61,FY15MajorsDegs!$A$3:$S$23,MATCH(G$28,FY15MajorsDegs!$A$2:$S$2,0),FALSE)</f>
        <v>0</v>
      </c>
      <c r="H61" s="248">
        <f>+GPpcntMjr*(VLOOKUP($A61,FY17Rev!$A$4:$I$24,9,FALSE))*VLOOKUP($A61,FY15MajorsDegs!$A$3:$S$23,MATCH(H$28,FY15MajorsDegs!$A$2:$S$2,0),FALSE)</f>
        <v>0</v>
      </c>
      <c r="I61" s="248">
        <f>+GPpcntMjr*(VLOOKUP($A61,FY17Rev!$A$4:$I$24,9,FALSE))*VLOOKUP($A61,FY15MajorsDegs!$A$3:$S$23,MATCH(I$28,FY15MajorsDegs!$A$2:$S$2,0),FALSE)</f>
        <v>0</v>
      </c>
      <c r="J61" s="248">
        <f>+GPpcntMjr*(VLOOKUP($A61,FY17Rev!$A$4:$I$24,9,FALSE))*VLOOKUP($A61,FY15MajorsDegs!$A$3:$S$23,MATCH(J$28,FY15MajorsDegs!$A$2:$S$2,0),FALSE)</f>
        <v>0</v>
      </c>
      <c r="K61" s="248">
        <f>+GPpcntMjr*(VLOOKUP($A61,FY17Rev!$A$4:$I$24,9,FALSE))*VLOOKUP($A61,FY15MajorsDegs!$A$3:$S$23,MATCH(K$28,FY15MajorsDegs!$A$2:$S$2,0),FALSE)</f>
        <v>0</v>
      </c>
      <c r="L61" s="248">
        <f>+GPpcntMjr*(VLOOKUP($A61,FY17Rev!$A$4:$I$24,9,FALSE))*VLOOKUP($A61,FY15MajorsDegs!$A$3:$S$23,MATCH(L$28,FY15MajorsDegs!$A$2:$S$2,0),FALSE)</f>
        <v>0</v>
      </c>
      <c r="M61" s="248">
        <f>+GPpcntMjr*(VLOOKUP($A61,FY17Rev!$A$4:$I$24,9,FALSE))*VLOOKUP($A61,FY15MajorsDegs!$A$3:$S$23,MATCH(M$28,FY15MajorsDegs!$A$2:$S$2,0),FALSE)</f>
        <v>0</v>
      </c>
      <c r="N61" s="248">
        <f>+GPpcntMjr*(VLOOKUP($A61,FY17Rev!$A$4:$I$24,9,FALSE))*VLOOKUP($A61,FY15MajorsDegs!$A$3:$S$23,MATCH(N$28,FY15MajorsDegs!$A$2:$S$2,0),FALSE)</f>
        <v>25090.499405842442</v>
      </c>
      <c r="O61" s="248">
        <f>+GPpcntMjr*(VLOOKUP($A61,FY17Rev!$A$4:$I$24,9,FALSE))*VLOOKUP($A61,FY15MajorsDegs!$A$3:$S$23,MATCH(O$28,FY15MajorsDegs!$A$2:$S$2,0),FALSE)</f>
        <v>0</v>
      </c>
      <c r="P61" s="248">
        <f>+GPpcntMjr*(VLOOKUP($A61,FY17Rev!$A$4:$I$24,9,FALSE))*VLOOKUP($A61,FY15MajorsDegs!$A$3:$S$23,MATCH(P$28,FY15MajorsDegs!$A$2:$S$2,0),FALSE)</f>
        <v>0</v>
      </c>
      <c r="Q61" s="248">
        <f>+GPpcntMjr*(VLOOKUP($A61,FY17Rev!$A$4:$I$24,9,FALSE))*VLOOKUP($A61,FY15MajorsDegs!$A$3:$S$23,MATCH(Q$28,FY15MajorsDegs!$A$2:$S$2,0),FALSE)</f>
        <v>1963331.5785071715</v>
      </c>
      <c r="R61" s="248">
        <f>+GPpcntMjr*(VLOOKUP($A61,FY17Rev!$A$4:$I$24,9,FALSE))*VLOOKUP($A61,FY15MajorsDegs!$A$3:$S$23,MATCH(R$28,FY15MajorsDegs!$A$2:$S$2,0),FALSE)</f>
        <v>0</v>
      </c>
      <c r="S61" s="248">
        <f>+GPpcntMjr*(VLOOKUP($A61,FY17Rev!$A$4:$I$24,9,FALSE))*VLOOKUP($A61,FY15MajorsDegs!$A$3:$S$23,MATCH(S$28,FY15MajorsDegs!$A$2:$S$2,0),FALSE)</f>
        <v>4181.7499009737394</v>
      </c>
      <c r="T61" s="286">
        <f t="shared" si="6"/>
        <v>1992603.8278139876</v>
      </c>
    </row>
    <row r="62" spans="1:20" s="44" customFormat="1" x14ac:dyDescent="0.25">
      <c r="A62" s="229" t="s">
        <v>48</v>
      </c>
      <c r="B62" s="230" t="s">
        <v>49</v>
      </c>
      <c r="C62" s="217">
        <f>+GPpcntMjr*(VLOOKUP($A62,FY17Rev!$A$4:$I$24,9,FALSE))*VLOOKUP($A62,FY15MajorsDegs!$A$3:$S$23,MATCH(C$28,FY15MajorsDegs!$A$2:$S$2,0),FALSE)</f>
        <v>4457.9985821209266</v>
      </c>
      <c r="D62" s="217">
        <f>+GPpcntMjr*(VLOOKUP($A62,FY17Rev!$A$4:$I$24,9,FALSE))*VLOOKUP($A62,FY15MajorsDegs!$A$3:$S$23,MATCH(D$28,FY15MajorsDegs!$A$2:$S$2,0),FALSE)</f>
        <v>20803.993383230991</v>
      </c>
      <c r="E62" s="217">
        <f>+GPpcntMjr*(VLOOKUP($A62,FY17Rev!$A$4:$I$24,9,FALSE))*VLOOKUP($A62,FY15MajorsDegs!$A$3:$S$23,MATCH(E$28,FY15MajorsDegs!$A$2:$S$2,0),FALSE)</f>
        <v>0</v>
      </c>
      <c r="F62" s="217">
        <f>+GPpcntMjr*(VLOOKUP($A62,FY17Rev!$A$4:$I$24,9,FALSE))*VLOOKUP($A62,FY15MajorsDegs!$A$3:$S$23,MATCH(F$28,FY15MajorsDegs!$A$2:$S$2,0),FALSE)</f>
        <v>0</v>
      </c>
      <c r="G62" s="217">
        <f>+GPpcntMjr*(VLOOKUP($A62,FY17Rev!$A$4:$I$24,9,FALSE))*VLOOKUP($A62,FY15MajorsDegs!$A$3:$S$23,MATCH(G$28,FY15MajorsDegs!$A$2:$S$2,0),FALSE)</f>
        <v>7429.9976368682101</v>
      </c>
      <c r="H62" s="217">
        <f>+GPpcntMjr*(VLOOKUP($A62,FY17Rev!$A$4:$I$24,9,FALSE))*VLOOKUP($A62,FY15MajorsDegs!$A$3:$S$23,MATCH(H$28,FY15MajorsDegs!$A$2:$S$2,0),FALSE)</f>
        <v>0</v>
      </c>
      <c r="I62" s="217">
        <f>+GPpcntMjr*(VLOOKUP($A62,FY17Rev!$A$4:$I$24,9,FALSE))*VLOOKUP($A62,FY15MajorsDegs!$A$3:$S$23,MATCH(I$28,FY15MajorsDegs!$A$2:$S$2,0),FALSE)</f>
        <v>0</v>
      </c>
      <c r="J62" s="217">
        <f>+GPpcntMjr*(VLOOKUP($A62,FY17Rev!$A$4:$I$24,9,FALSE))*VLOOKUP($A62,FY15MajorsDegs!$A$3:$S$23,MATCH(J$28,FY15MajorsDegs!$A$2:$S$2,0),FALSE)</f>
        <v>4457.9985821209266</v>
      </c>
      <c r="K62" s="217">
        <f>+GPpcntMjr*(VLOOKUP($A62,FY17Rev!$A$4:$I$24,9,FALSE))*VLOOKUP($A62,FY15MajorsDegs!$A$3:$S$23,MATCH(K$28,FY15MajorsDegs!$A$2:$S$2,0),FALSE)</f>
        <v>1485.999527373642</v>
      </c>
      <c r="L62" s="217">
        <f>+GPpcntMjr*(VLOOKUP($A62,FY17Rev!$A$4:$I$24,9,FALSE))*VLOOKUP($A62,FY15MajorsDegs!$A$3:$S$23,MATCH(L$28,FY15MajorsDegs!$A$2:$S$2,0),FALSE)</f>
        <v>28233.991020099198</v>
      </c>
      <c r="M62" s="217">
        <f>+GPpcntMjr*(VLOOKUP($A62,FY17Rev!$A$4:$I$24,9,FALSE))*VLOOKUP($A62,FY15MajorsDegs!$A$3:$S$23,MATCH(M$28,FY15MajorsDegs!$A$2:$S$2,0),FALSE)</f>
        <v>0</v>
      </c>
      <c r="N62" s="217">
        <f>+GPpcntMjr*(VLOOKUP($A62,FY17Rev!$A$4:$I$24,9,FALSE))*VLOOKUP($A62,FY15MajorsDegs!$A$3:$S$23,MATCH(N$28,FY15MajorsDegs!$A$2:$S$2,0),FALSE)</f>
        <v>212497.93241443083</v>
      </c>
      <c r="O62" s="217">
        <f>+GPpcntMjr*(VLOOKUP($A62,FY17Rev!$A$4:$I$24,9,FALSE))*VLOOKUP($A62,FY15MajorsDegs!$A$3:$S$23,MATCH(O$28,FY15MajorsDegs!$A$2:$S$2,0),FALSE)</f>
        <v>1485.999527373642</v>
      </c>
      <c r="P62" s="217">
        <f>+GPpcntMjr*(VLOOKUP($A62,FY17Rev!$A$4:$I$24,9,FALSE))*VLOOKUP($A62,FY15MajorsDegs!$A$3:$S$23,MATCH(P$28,FY15MajorsDegs!$A$2:$S$2,0),FALSE)</f>
        <v>0</v>
      </c>
      <c r="Q62" s="217">
        <f>+GPpcntMjr*(VLOOKUP($A62,FY17Rev!$A$4:$I$24,9,FALSE))*VLOOKUP($A62,FY15MajorsDegs!$A$3:$S$23,MATCH(Q$28,FY15MajorsDegs!$A$2:$S$2,0),FALSE)</f>
        <v>676129.78495500714</v>
      </c>
      <c r="R62" s="217">
        <f>+GPpcntMjr*(VLOOKUP($A62,FY17Rev!$A$4:$I$24,9,FALSE))*VLOOKUP($A62,FY15MajorsDegs!$A$3:$S$23,MATCH(R$28,FY15MajorsDegs!$A$2:$S$2,0),FALSE)</f>
        <v>0</v>
      </c>
      <c r="S62" s="217">
        <f>+GPpcntMjr*(VLOOKUP($A62,FY17Rev!$A$4:$I$24,9,FALSE))*VLOOKUP($A62,FY15MajorsDegs!$A$3:$S$23,MATCH(S$28,FY15MajorsDegs!$A$2:$S$2,0),FALSE)</f>
        <v>20803.993383230991</v>
      </c>
      <c r="T62" s="231">
        <f t="shared" si="6"/>
        <v>977787.68901185656</v>
      </c>
    </row>
    <row r="63" spans="1:20" x14ac:dyDescent="0.25">
      <c r="A63" s="229" t="s">
        <v>41</v>
      </c>
      <c r="B63" s="247" t="s">
        <v>53</v>
      </c>
      <c r="C63" s="248">
        <f>+GPpcntMjr*(VLOOKUP($A63,FY17Rev!$A$4:$I$24,9,FALSE))*VLOOKUP($A63,FY15MajorsDegs!$A$3:$S$23,MATCH(C$28,FY15MajorsDegs!$A$2:$S$2,0),FALSE)</f>
        <v>3279030.9932464161</v>
      </c>
      <c r="D63" s="248">
        <f>+GPpcntMjr*(VLOOKUP($A63,FY17Rev!$A$4:$I$24,9,FALSE))*VLOOKUP($A63,FY15MajorsDegs!$A$3:$S$23,MATCH(D$28,FY15MajorsDegs!$A$2:$S$2,0),FALSE)</f>
        <v>3078.9023410764466</v>
      </c>
      <c r="E63" s="248">
        <f>+GPpcntMjr*(VLOOKUP($A63,FY17Rev!$A$4:$I$24,9,FALSE))*VLOOKUP($A63,FY15MajorsDegs!$A$3:$S$23,MATCH(E$28,FY15MajorsDegs!$A$2:$S$2,0),FALSE)</f>
        <v>6157.8046821528933</v>
      </c>
      <c r="F63" s="248">
        <f>+GPpcntMjr*(VLOOKUP($A63,FY17Rev!$A$4:$I$24,9,FALSE))*VLOOKUP($A63,FY15MajorsDegs!$A$3:$S$23,MATCH(F$28,FY15MajorsDegs!$A$2:$S$2,0),FALSE)</f>
        <v>0</v>
      </c>
      <c r="G63" s="248">
        <f>+GPpcntMjr*(VLOOKUP($A63,FY17Rev!$A$4:$I$24,9,FALSE))*VLOOKUP($A63,FY15MajorsDegs!$A$3:$S$23,MATCH(G$28,FY15MajorsDegs!$A$2:$S$2,0),FALSE)</f>
        <v>12315.609364305787</v>
      </c>
      <c r="H63" s="248">
        <f>+GPpcntMjr*(VLOOKUP($A63,FY17Rev!$A$4:$I$24,9,FALSE))*VLOOKUP($A63,FY15MajorsDegs!$A$3:$S$23,MATCH(H$28,FY15MajorsDegs!$A$2:$S$2,0),FALSE)</f>
        <v>9236.7070232293408</v>
      </c>
      <c r="I63" s="248">
        <f>+GPpcntMjr*(VLOOKUP($A63,FY17Rev!$A$4:$I$24,9,FALSE))*VLOOKUP($A63,FY15MajorsDegs!$A$3:$S$23,MATCH(I$28,FY15MajorsDegs!$A$2:$S$2,0),FALSE)</f>
        <v>0</v>
      </c>
      <c r="J63" s="248">
        <f>+GPpcntMjr*(VLOOKUP($A63,FY17Rev!$A$4:$I$24,9,FALSE))*VLOOKUP($A63,FY15MajorsDegs!$A$3:$S$23,MATCH(J$28,FY15MajorsDegs!$A$2:$S$2,0),FALSE)</f>
        <v>0</v>
      </c>
      <c r="K63" s="248">
        <f>+GPpcntMjr*(VLOOKUP($A63,FY17Rev!$A$4:$I$24,9,FALSE))*VLOOKUP($A63,FY15MajorsDegs!$A$3:$S$23,MATCH(K$28,FY15MajorsDegs!$A$2:$S$2,0),FALSE)</f>
        <v>18473.414046458682</v>
      </c>
      <c r="L63" s="248">
        <f>+GPpcntMjr*(VLOOKUP($A63,FY17Rev!$A$4:$I$24,9,FALSE))*VLOOKUP($A63,FY15MajorsDegs!$A$3:$S$23,MATCH(L$28,FY15MajorsDegs!$A$2:$S$2,0),FALSE)</f>
        <v>0</v>
      </c>
      <c r="M63" s="248">
        <f>+GPpcntMjr*(VLOOKUP($A63,FY17Rev!$A$4:$I$24,9,FALSE))*VLOOKUP($A63,FY15MajorsDegs!$A$3:$S$23,MATCH(M$28,FY15MajorsDegs!$A$2:$S$2,0),FALSE)</f>
        <v>0</v>
      </c>
      <c r="N63" s="248">
        <f>+GPpcntMjr*(VLOOKUP($A63,FY17Rev!$A$4:$I$24,9,FALSE))*VLOOKUP($A63,FY15MajorsDegs!$A$3:$S$23,MATCH(N$28,FY15MajorsDegs!$A$2:$S$2,0),FALSE)</f>
        <v>0</v>
      </c>
      <c r="O63" s="248">
        <f>+GPpcntMjr*(VLOOKUP($A63,FY17Rev!$A$4:$I$24,9,FALSE))*VLOOKUP($A63,FY15MajorsDegs!$A$3:$S$23,MATCH(O$28,FY15MajorsDegs!$A$2:$S$2,0),FALSE)</f>
        <v>0</v>
      </c>
      <c r="P63" s="248">
        <f>+GPpcntMjr*(VLOOKUP($A63,FY17Rev!$A$4:$I$24,9,FALSE))*VLOOKUP($A63,FY15MajorsDegs!$A$3:$S$23,MATCH(P$28,FY15MajorsDegs!$A$2:$S$2,0),FALSE)</f>
        <v>0</v>
      </c>
      <c r="Q63" s="248">
        <f>+GPpcntMjr*(VLOOKUP($A63,FY17Rev!$A$4:$I$24,9,FALSE))*VLOOKUP($A63,FY15MajorsDegs!$A$3:$S$23,MATCH(Q$28,FY15MajorsDegs!$A$2:$S$2,0),FALSE)</f>
        <v>0</v>
      </c>
      <c r="R63" s="248">
        <f>+GPpcntMjr*(VLOOKUP($A63,FY17Rev!$A$4:$I$24,9,FALSE))*VLOOKUP($A63,FY15MajorsDegs!$A$3:$S$23,MATCH(R$28,FY15MajorsDegs!$A$2:$S$2,0),FALSE)</f>
        <v>0</v>
      </c>
      <c r="S63" s="248">
        <f>+GPpcntMjr*(VLOOKUP($A63,FY17Rev!$A$4:$I$24,9,FALSE))*VLOOKUP($A63,FY15MajorsDegs!$A$3:$S$23,MATCH(S$28,FY15MajorsDegs!$A$2:$S$2,0),FALSE)</f>
        <v>61578.046821528944</v>
      </c>
      <c r="T63" s="286">
        <f t="shared" si="6"/>
        <v>3389871.4775251686</v>
      </c>
    </row>
    <row r="64" spans="1:20" s="44" customFormat="1" x14ac:dyDescent="0.25">
      <c r="A64" s="229" t="s">
        <v>34</v>
      </c>
      <c r="B64" s="230" t="s">
        <v>58</v>
      </c>
      <c r="C64" s="217">
        <f>+GPpcntMjr*(VLOOKUP($A64,FY17Rev!$A$4:$I$24,9,FALSE))*VLOOKUP($A64,FY15MajorsDegs!$A$3:$S$23,MATCH(C$28,FY15MajorsDegs!$A$2:$S$2,0),FALSE)</f>
        <v>0</v>
      </c>
      <c r="D64" s="217">
        <f>+GPpcntMjr*(VLOOKUP($A64,FY17Rev!$A$4:$I$24,9,FALSE))*VLOOKUP($A64,FY15MajorsDegs!$A$3:$S$23,MATCH(D$28,FY15MajorsDegs!$A$2:$S$2,0),FALSE)</f>
        <v>0</v>
      </c>
      <c r="E64" s="217">
        <f>+GPpcntMjr*(VLOOKUP($A64,FY17Rev!$A$4:$I$24,9,FALSE))*VLOOKUP($A64,FY15MajorsDegs!$A$3:$S$23,MATCH(E$28,FY15MajorsDegs!$A$2:$S$2,0),FALSE)</f>
        <v>0</v>
      </c>
      <c r="F64" s="217">
        <f>+GPpcntMjr*(VLOOKUP($A64,FY17Rev!$A$4:$I$24,9,FALSE))*VLOOKUP($A64,FY15MajorsDegs!$A$3:$S$23,MATCH(F$28,FY15MajorsDegs!$A$2:$S$2,0),FALSE)</f>
        <v>0</v>
      </c>
      <c r="G64" s="217">
        <f>+GPpcntMjr*(VLOOKUP($A64,FY17Rev!$A$4:$I$24,9,FALSE))*VLOOKUP($A64,FY15MajorsDegs!$A$3:$S$23,MATCH(G$28,FY15MajorsDegs!$A$2:$S$2,0),FALSE)</f>
        <v>416665.81103716791</v>
      </c>
      <c r="H64" s="217">
        <f>+GPpcntMjr*(VLOOKUP($A64,FY17Rev!$A$4:$I$24,9,FALSE))*VLOOKUP($A64,FY15MajorsDegs!$A$3:$S$23,MATCH(H$28,FY15MajorsDegs!$A$2:$S$2,0),FALSE)</f>
        <v>0</v>
      </c>
      <c r="I64" s="217">
        <f>+GPpcntMjr*(VLOOKUP($A64,FY17Rev!$A$4:$I$24,9,FALSE))*VLOOKUP($A64,FY15MajorsDegs!$A$3:$S$23,MATCH(I$28,FY15MajorsDegs!$A$2:$S$2,0),FALSE)</f>
        <v>0</v>
      </c>
      <c r="J64" s="217">
        <f>+GPpcntMjr*(VLOOKUP($A64,FY17Rev!$A$4:$I$24,9,FALSE))*VLOOKUP($A64,FY15MajorsDegs!$A$3:$S$23,MATCH(J$28,FY15MajorsDegs!$A$2:$S$2,0),FALSE)</f>
        <v>0</v>
      </c>
      <c r="K64" s="217">
        <f>+GPpcntMjr*(VLOOKUP($A64,FY17Rev!$A$4:$I$24,9,FALSE))*VLOOKUP($A64,FY15MajorsDegs!$A$3:$S$23,MATCH(K$28,FY15MajorsDegs!$A$2:$S$2,0),FALSE)</f>
        <v>0</v>
      </c>
      <c r="L64" s="217">
        <f>+GPpcntMjr*(VLOOKUP($A64,FY17Rev!$A$4:$I$24,9,FALSE))*VLOOKUP($A64,FY15MajorsDegs!$A$3:$S$23,MATCH(L$28,FY15MajorsDegs!$A$2:$S$2,0),FALSE)</f>
        <v>0</v>
      </c>
      <c r="M64" s="217">
        <f>+GPpcntMjr*(VLOOKUP($A64,FY17Rev!$A$4:$I$24,9,FALSE))*VLOOKUP($A64,FY15MajorsDegs!$A$3:$S$23,MATCH(M$28,FY15MajorsDegs!$A$2:$S$2,0),FALSE)</f>
        <v>0</v>
      </c>
      <c r="N64" s="217">
        <f>+GPpcntMjr*(VLOOKUP($A64,FY17Rev!$A$4:$I$24,9,FALSE))*VLOOKUP($A64,FY15MajorsDegs!$A$3:$S$23,MATCH(N$28,FY15MajorsDegs!$A$2:$S$2,0),FALSE)</f>
        <v>0</v>
      </c>
      <c r="O64" s="217">
        <f>+GPpcntMjr*(VLOOKUP($A64,FY17Rev!$A$4:$I$24,9,FALSE))*VLOOKUP($A64,FY15MajorsDegs!$A$3:$S$23,MATCH(O$28,FY15MajorsDegs!$A$2:$S$2,0),FALSE)</f>
        <v>0</v>
      </c>
      <c r="P64" s="217">
        <f>+GPpcntMjr*(VLOOKUP($A64,FY17Rev!$A$4:$I$24,9,FALSE))*VLOOKUP($A64,FY15MajorsDegs!$A$3:$S$23,MATCH(P$28,FY15MajorsDegs!$A$2:$S$2,0),FALSE)</f>
        <v>0</v>
      </c>
      <c r="Q64" s="217">
        <f>+GPpcntMjr*(VLOOKUP($A64,FY17Rev!$A$4:$I$24,9,FALSE))*VLOOKUP($A64,FY15MajorsDegs!$A$3:$S$23,MATCH(Q$28,FY15MajorsDegs!$A$2:$S$2,0),FALSE)</f>
        <v>0</v>
      </c>
      <c r="R64" s="217">
        <f>+GPpcntMjr*(VLOOKUP($A64,FY17Rev!$A$4:$I$24,9,FALSE))*VLOOKUP($A64,FY15MajorsDegs!$A$3:$S$23,MATCH(R$28,FY15MajorsDegs!$A$2:$S$2,0),FALSE)</f>
        <v>0</v>
      </c>
      <c r="S64" s="217">
        <f>+GPpcntMjr*(VLOOKUP($A64,FY17Rev!$A$4:$I$24,9,FALSE))*VLOOKUP($A64,FY15MajorsDegs!$A$3:$S$23,MATCH(S$28,FY15MajorsDegs!$A$2:$S$2,0),FALSE)</f>
        <v>0</v>
      </c>
      <c r="T64" s="231">
        <f t="shared" si="6"/>
        <v>416665.81103716791</v>
      </c>
    </row>
    <row r="65" spans="1:20" x14ac:dyDescent="0.25">
      <c r="A65" s="229" t="s">
        <v>65</v>
      </c>
      <c r="B65" s="247" t="s">
        <v>66</v>
      </c>
      <c r="C65" s="248">
        <f>+GPpcntMjr*(VLOOKUP($A65,FY17Rev!$A$4:$I$24,9,FALSE))*VLOOKUP($A65,FY15MajorsDegs!$A$3:$S$23,MATCH(C$28,FY15MajorsDegs!$A$2:$S$2,0),FALSE)</f>
        <v>59041.228466565255</v>
      </c>
      <c r="D65" s="248">
        <f>+GPpcntMjr*(VLOOKUP($A65,FY17Rev!$A$4:$I$24,9,FALSE))*VLOOKUP($A65,FY15MajorsDegs!$A$3:$S$23,MATCH(D$28,FY15MajorsDegs!$A$2:$S$2,0),FALSE)</f>
        <v>226842.61463469808</v>
      </c>
      <c r="E65" s="248">
        <f>+GPpcntMjr*(VLOOKUP($A65,FY17Rev!$A$4:$I$24,9,FALSE))*VLOOKUP($A65,FY15MajorsDegs!$A$3:$S$23,MATCH(E$28,FY15MajorsDegs!$A$2:$S$2,0),FALSE)</f>
        <v>0</v>
      </c>
      <c r="F65" s="248">
        <f>+GPpcntMjr*(VLOOKUP($A65,FY17Rev!$A$4:$I$24,9,FALSE))*VLOOKUP($A65,FY15MajorsDegs!$A$3:$S$23,MATCH(F$28,FY15MajorsDegs!$A$2:$S$2,0),FALSE)</f>
        <v>0</v>
      </c>
      <c r="G65" s="248">
        <f>+GPpcntMjr*(VLOOKUP($A65,FY17Rev!$A$4:$I$24,9,FALSE))*VLOOKUP($A65,FY15MajorsDegs!$A$3:$S$23,MATCH(G$28,FY15MajorsDegs!$A$2:$S$2,0),FALSE)</f>
        <v>0</v>
      </c>
      <c r="H65" s="248">
        <f>+GPpcntMjr*(VLOOKUP($A65,FY17Rev!$A$4:$I$24,9,FALSE))*VLOOKUP($A65,FY15MajorsDegs!$A$3:$S$23,MATCH(H$28,FY15MajorsDegs!$A$2:$S$2,0),FALSE)</f>
        <v>124297.32308750579</v>
      </c>
      <c r="I65" s="248">
        <f>+GPpcntMjr*(VLOOKUP($A65,FY17Rev!$A$4:$I$24,9,FALSE))*VLOOKUP($A65,FY15MajorsDegs!$A$3:$S$23,MATCH(I$28,FY15MajorsDegs!$A$2:$S$2,0),FALSE)</f>
        <v>24859.464617501159</v>
      </c>
      <c r="J65" s="248">
        <f>+GPpcntMjr*(VLOOKUP($A65,FY17Rev!$A$4:$I$24,9,FALSE))*VLOOKUP($A65,FY15MajorsDegs!$A$3:$S$23,MATCH(J$28,FY15MajorsDegs!$A$2:$S$2,0),FALSE)</f>
        <v>0</v>
      </c>
      <c r="K65" s="248">
        <f>+GPpcntMjr*(VLOOKUP($A65,FY17Rev!$A$4:$I$24,9,FALSE))*VLOOKUP($A65,FY15MajorsDegs!$A$3:$S$23,MATCH(K$28,FY15MajorsDegs!$A$2:$S$2,0),FALSE)</f>
        <v>3188226.3371945233</v>
      </c>
      <c r="L65" s="248">
        <f>+GPpcntMjr*(VLOOKUP($A65,FY17Rev!$A$4:$I$24,9,FALSE))*VLOOKUP($A65,FY15MajorsDegs!$A$3:$S$23,MATCH(L$28,FY15MajorsDegs!$A$2:$S$2,0),FALSE)</f>
        <v>24859.464617501159</v>
      </c>
      <c r="M65" s="248">
        <f>+GPpcntMjr*(VLOOKUP($A65,FY17Rev!$A$4:$I$24,9,FALSE))*VLOOKUP($A65,FY15MajorsDegs!$A$3:$S$23,MATCH(M$28,FY15MajorsDegs!$A$2:$S$2,0),FALSE)</f>
        <v>0</v>
      </c>
      <c r="N65" s="248">
        <f>+GPpcntMjr*(VLOOKUP($A65,FY17Rev!$A$4:$I$24,9,FALSE))*VLOOKUP($A65,FY15MajorsDegs!$A$3:$S$23,MATCH(N$28,FY15MajorsDegs!$A$2:$S$2,0),FALSE)</f>
        <v>6214.8661543752896</v>
      </c>
      <c r="O65" s="248">
        <f>+GPpcntMjr*(VLOOKUP($A65,FY17Rev!$A$4:$I$24,9,FALSE))*VLOOKUP($A65,FY15MajorsDegs!$A$3:$S$23,MATCH(O$28,FY15MajorsDegs!$A$2:$S$2,0),FALSE)</f>
        <v>0</v>
      </c>
      <c r="P65" s="248">
        <f>+GPpcntMjr*(VLOOKUP($A65,FY17Rev!$A$4:$I$24,9,FALSE))*VLOOKUP($A65,FY15MajorsDegs!$A$3:$S$23,MATCH(P$28,FY15MajorsDegs!$A$2:$S$2,0),FALSE)</f>
        <v>0</v>
      </c>
      <c r="Q65" s="248">
        <f>+GPpcntMjr*(VLOOKUP($A65,FY17Rev!$A$4:$I$24,9,FALSE))*VLOOKUP($A65,FY15MajorsDegs!$A$3:$S$23,MATCH(Q$28,FY15MajorsDegs!$A$2:$S$2,0),FALSE)</f>
        <v>68363.527698128179</v>
      </c>
      <c r="R65" s="248">
        <f>+GPpcntMjr*(VLOOKUP($A65,FY17Rev!$A$4:$I$24,9,FALSE))*VLOOKUP($A65,FY15MajorsDegs!$A$3:$S$23,MATCH(R$28,FY15MajorsDegs!$A$2:$S$2,0),FALSE)</f>
        <v>0</v>
      </c>
      <c r="S65" s="248">
        <f>+GPpcntMjr*(VLOOKUP($A65,FY17Rev!$A$4:$I$24,9,FALSE))*VLOOKUP($A65,FY15MajorsDegs!$A$3:$S$23,MATCH(S$28,FY15MajorsDegs!$A$2:$S$2,0),FALSE)</f>
        <v>3107.4330771876448</v>
      </c>
      <c r="T65" s="286">
        <f t="shared" si="6"/>
        <v>3725812.2595479861</v>
      </c>
    </row>
    <row r="66" spans="1:20" s="44" customFormat="1" x14ac:dyDescent="0.25">
      <c r="A66" s="229" t="s">
        <v>68</v>
      </c>
      <c r="B66" s="230" t="s">
        <v>69</v>
      </c>
      <c r="C66" s="217">
        <f>+GPpcntMjr*(VLOOKUP($A66,FY17Rev!$A$4:$I$24,9,FALSE))*VLOOKUP($A66,FY15MajorsDegs!$A$3:$S$23,MATCH(C$28,FY15MajorsDegs!$A$2:$S$2,0),FALSE)</f>
        <v>0</v>
      </c>
      <c r="D66" s="217">
        <f>+GPpcntMjr*(VLOOKUP($A66,FY17Rev!$A$4:$I$24,9,FALSE))*VLOOKUP($A66,FY15MajorsDegs!$A$3:$S$23,MATCH(D$28,FY15MajorsDegs!$A$2:$S$2,0),FALSE)</f>
        <v>20161.291628583509</v>
      </c>
      <c r="E66" s="217">
        <f>+GPpcntMjr*(VLOOKUP($A66,FY17Rev!$A$4:$I$24,9,FALSE))*VLOOKUP($A66,FY15MajorsDegs!$A$3:$S$23,MATCH(E$28,FY15MajorsDegs!$A$2:$S$2,0),FALSE)</f>
        <v>3477822.8059306554</v>
      </c>
      <c r="F66" s="217">
        <f>+GPpcntMjr*(VLOOKUP($A66,FY17Rev!$A$4:$I$24,9,FALSE))*VLOOKUP($A66,FY15MajorsDegs!$A$3:$S$23,MATCH(F$28,FY15MajorsDegs!$A$2:$S$2,0),FALSE)</f>
        <v>0</v>
      </c>
      <c r="G66" s="217">
        <f>+GPpcntMjr*(VLOOKUP($A66,FY17Rev!$A$4:$I$24,9,FALSE))*VLOOKUP($A66,FY15MajorsDegs!$A$3:$S$23,MATCH(G$28,FY15MajorsDegs!$A$2:$S$2,0),FALSE)</f>
        <v>0</v>
      </c>
      <c r="H66" s="217">
        <f>+GPpcntMjr*(VLOOKUP($A66,FY17Rev!$A$4:$I$24,9,FALSE))*VLOOKUP($A66,FY15MajorsDegs!$A$3:$S$23,MATCH(H$28,FY15MajorsDegs!$A$2:$S$2,0),FALSE)</f>
        <v>15120.968721437632</v>
      </c>
      <c r="I66" s="217">
        <f>+GPpcntMjr*(VLOOKUP($A66,FY17Rev!$A$4:$I$24,9,FALSE))*VLOOKUP($A66,FY15MajorsDegs!$A$3:$S$23,MATCH(I$28,FY15MajorsDegs!$A$2:$S$2,0),FALSE)</f>
        <v>0</v>
      </c>
      <c r="J66" s="217">
        <f>+GPpcntMjr*(VLOOKUP($A66,FY17Rev!$A$4:$I$24,9,FALSE))*VLOOKUP($A66,FY15MajorsDegs!$A$3:$S$23,MATCH(J$28,FY15MajorsDegs!$A$2:$S$2,0),FALSE)</f>
        <v>5040.3229071458773</v>
      </c>
      <c r="K66" s="217">
        <f>+GPpcntMjr*(VLOOKUP($A66,FY17Rev!$A$4:$I$24,9,FALSE))*VLOOKUP($A66,FY15MajorsDegs!$A$3:$S$23,MATCH(K$28,FY15MajorsDegs!$A$2:$S$2,0),FALSE)</f>
        <v>0</v>
      </c>
      <c r="L66" s="217">
        <f>+GPpcntMjr*(VLOOKUP($A66,FY17Rev!$A$4:$I$24,9,FALSE))*VLOOKUP($A66,FY15MajorsDegs!$A$3:$S$23,MATCH(L$28,FY15MajorsDegs!$A$2:$S$2,0),FALSE)</f>
        <v>0</v>
      </c>
      <c r="M66" s="217">
        <f>+GPpcntMjr*(VLOOKUP($A66,FY17Rev!$A$4:$I$24,9,FALSE))*VLOOKUP($A66,FY15MajorsDegs!$A$3:$S$23,MATCH(M$28,FY15MajorsDegs!$A$2:$S$2,0),FALSE)</f>
        <v>0</v>
      </c>
      <c r="N66" s="217">
        <f>+GPpcntMjr*(VLOOKUP($A66,FY17Rev!$A$4:$I$24,9,FALSE))*VLOOKUP($A66,FY15MajorsDegs!$A$3:$S$23,MATCH(N$28,FY15MajorsDegs!$A$2:$S$2,0),FALSE)</f>
        <v>0</v>
      </c>
      <c r="O66" s="217">
        <f>+GPpcntMjr*(VLOOKUP($A66,FY17Rev!$A$4:$I$24,9,FALSE))*VLOOKUP($A66,FY15MajorsDegs!$A$3:$S$23,MATCH(O$28,FY15MajorsDegs!$A$2:$S$2,0),FALSE)</f>
        <v>0</v>
      </c>
      <c r="P66" s="217">
        <f>+GPpcntMjr*(VLOOKUP($A66,FY17Rev!$A$4:$I$24,9,FALSE))*VLOOKUP($A66,FY15MajorsDegs!$A$3:$S$23,MATCH(P$28,FY15MajorsDegs!$A$2:$S$2,0),FALSE)</f>
        <v>0</v>
      </c>
      <c r="Q66" s="217">
        <f>+GPpcntMjr*(VLOOKUP($A66,FY17Rev!$A$4:$I$24,9,FALSE))*VLOOKUP($A66,FY15MajorsDegs!$A$3:$S$23,MATCH(Q$28,FY15MajorsDegs!$A$2:$S$2,0),FALSE)</f>
        <v>0</v>
      </c>
      <c r="R66" s="217">
        <f>+GPpcntMjr*(VLOOKUP($A66,FY17Rev!$A$4:$I$24,9,FALSE))*VLOOKUP($A66,FY15MajorsDegs!$A$3:$S$23,MATCH(R$28,FY15MajorsDegs!$A$2:$S$2,0),FALSE)</f>
        <v>0</v>
      </c>
      <c r="S66" s="217">
        <f>+GPpcntMjr*(VLOOKUP($A66,FY17Rev!$A$4:$I$24,9,FALSE))*VLOOKUP($A66,FY15MajorsDegs!$A$3:$S$23,MATCH(S$28,FY15MajorsDegs!$A$2:$S$2,0),FALSE)</f>
        <v>40322.583257167018</v>
      </c>
      <c r="T66" s="231">
        <f t="shared" si="6"/>
        <v>3558467.9724449897</v>
      </c>
    </row>
    <row r="67" spans="1:20" x14ac:dyDescent="0.25">
      <c r="A67" s="229" t="s">
        <v>55</v>
      </c>
      <c r="B67" s="247" t="s">
        <v>73</v>
      </c>
      <c r="C67" s="248">
        <f>+GPpcntMjr*(VLOOKUP($A67,FY17Rev!$A$4:$I$24,9,FALSE))*VLOOKUP($A67,FY15MajorsDegs!$A$3:$S$23,MATCH(C$28,FY15MajorsDegs!$A$2:$S$2,0),FALSE)</f>
        <v>0</v>
      </c>
      <c r="D67" s="248">
        <f>+GPpcntMjr*(VLOOKUP($A67,FY17Rev!$A$4:$I$24,9,FALSE))*VLOOKUP($A67,FY15MajorsDegs!$A$3:$S$23,MATCH(D$28,FY15MajorsDegs!$A$2:$S$2,0),FALSE)</f>
        <v>25402.733508462257</v>
      </c>
      <c r="E67" s="248">
        <f>+GPpcntMjr*(VLOOKUP($A67,FY17Rev!$A$4:$I$24,9,FALSE))*VLOOKUP($A67,FY15MajorsDegs!$A$3:$S$23,MATCH(E$28,FY15MajorsDegs!$A$2:$S$2,0),FALSE)</f>
        <v>55886.013718616967</v>
      </c>
      <c r="F67" s="248">
        <f>+GPpcntMjr*(VLOOKUP($A67,FY17Rev!$A$4:$I$24,9,FALSE))*VLOOKUP($A67,FY15MajorsDegs!$A$3:$S$23,MATCH(F$28,FY15MajorsDegs!$A$2:$S$2,0),FALSE)</f>
        <v>0</v>
      </c>
      <c r="G67" s="248">
        <f>+GPpcntMjr*(VLOOKUP($A67,FY17Rev!$A$4:$I$24,9,FALSE))*VLOOKUP($A67,FY15MajorsDegs!$A$3:$S$23,MATCH(G$28,FY15MajorsDegs!$A$2:$S$2,0),FALSE)</f>
        <v>20322.186806769805</v>
      </c>
      <c r="H67" s="248">
        <f>+GPpcntMjr*(VLOOKUP($A67,FY17Rev!$A$4:$I$24,9,FALSE))*VLOOKUP($A67,FY15MajorsDegs!$A$3:$S$23,MATCH(H$28,FY15MajorsDegs!$A$2:$S$2,0),FALSE)</f>
        <v>10161.093403384903</v>
      </c>
      <c r="I67" s="248">
        <f>+GPpcntMjr*(VLOOKUP($A67,FY17Rev!$A$4:$I$24,9,FALSE))*VLOOKUP($A67,FY15MajorsDegs!$A$3:$S$23,MATCH(I$28,FY15MajorsDegs!$A$2:$S$2,0),FALSE)</f>
        <v>15241.640105077355</v>
      </c>
      <c r="J67" s="248">
        <f>+GPpcntMjr*(VLOOKUP($A67,FY17Rev!$A$4:$I$24,9,FALSE))*VLOOKUP($A67,FY15MajorsDegs!$A$3:$S$23,MATCH(J$28,FY15MajorsDegs!$A$2:$S$2,0),FALSE)</f>
        <v>8113633.0826028446</v>
      </c>
      <c r="K67" s="248">
        <f>+GPpcntMjr*(VLOOKUP($A67,FY17Rev!$A$4:$I$24,9,FALSE))*VLOOKUP($A67,FY15MajorsDegs!$A$3:$S$23,MATCH(K$28,FY15MajorsDegs!$A$2:$S$2,0),FALSE)</f>
        <v>30483.280210154709</v>
      </c>
      <c r="L67" s="248">
        <f>+GPpcntMjr*(VLOOKUP($A67,FY17Rev!$A$4:$I$24,9,FALSE))*VLOOKUP($A67,FY15MajorsDegs!$A$3:$S$23,MATCH(L$28,FY15MajorsDegs!$A$2:$S$2,0),FALSE)</f>
        <v>0</v>
      </c>
      <c r="M67" s="248">
        <f>+GPpcntMjr*(VLOOKUP($A67,FY17Rev!$A$4:$I$24,9,FALSE))*VLOOKUP($A67,FY15MajorsDegs!$A$3:$S$23,MATCH(M$28,FY15MajorsDegs!$A$2:$S$2,0),FALSE)</f>
        <v>0</v>
      </c>
      <c r="N67" s="248">
        <f>+GPpcntMjr*(VLOOKUP($A67,FY17Rev!$A$4:$I$24,9,FALSE))*VLOOKUP($A67,FY15MajorsDegs!$A$3:$S$23,MATCH(N$28,FY15MajorsDegs!$A$2:$S$2,0),FALSE)</f>
        <v>0</v>
      </c>
      <c r="O67" s="248">
        <f>+GPpcntMjr*(VLOOKUP($A67,FY17Rev!$A$4:$I$24,9,FALSE))*VLOOKUP($A67,FY15MajorsDegs!$A$3:$S$23,MATCH(O$28,FY15MajorsDegs!$A$2:$S$2,0),FALSE)</f>
        <v>0</v>
      </c>
      <c r="P67" s="248">
        <f>+GPpcntMjr*(VLOOKUP($A67,FY17Rev!$A$4:$I$24,9,FALSE))*VLOOKUP($A67,FY15MajorsDegs!$A$3:$S$23,MATCH(P$28,FY15MajorsDegs!$A$2:$S$2,0),FALSE)</f>
        <v>0</v>
      </c>
      <c r="Q67" s="248">
        <f>+GPpcntMjr*(VLOOKUP($A67,FY17Rev!$A$4:$I$24,9,FALSE))*VLOOKUP($A67,FY15MajorsDegs!$A$3:$S$23,MATCH(Q$28,FY15MajorsDegs!$A$2:$S$2,0),FALSE)</f>
        <v>0</v>
      </c>
      <c r="R67" s="248">
        <f>+GPpcntMjr*(VLOOKUP($A67,FY17Rev!$A$4:$I$24,9,FALSE))*VLOOKUP($A67,FY15MajorsDegs!$A$3:$S$23,MATCH(R$28,FY15MajorsDegs!$A$2:$S$2,0),FALSE)</f>
        <v>0</v>
      </c>
      <c r="S67" s="248">
        <f>+GPpcntMjr*(VLOOKUP($A67,FY17Rev!$A$4:$I$24,9,FALSE))*VLOOKUP($A67,FY15MajorsDegs!$A$3:$S$23,MATCH(S$28,FY15MajorsDegs!$A$2:$S$2,0),FALSE)</f>
        <v>0</v>
      </c>
      <c r="T67" s="286">
        <f t="shared" si="6"/>
        <v>8271130.030355311</v>
      </c>
    </row>
    <row r="68" spans="1:20" s="44" customFormat="1" x14ac:dyDescent="0.25">
      <c r="A68" s="229" t="s">
        <v>74</v>
      </c>
      <c r="B68" s="230" t="s">
        <v>75</v>
      </c>
      <c r="C68" s="217">
        <f>+GPpcntMjr*(VLOOKUP($A68,FY17Rev!$A$4:$I$24,9,FALSE))*VLOOKUP($A68,FY15MajorsDegs!$A$3:$S$23,MATCH(C$28,FY15MajorsDegs!$A$2:$S$2,0),FALSE)</f>
        <v>0</v>
      </c>
      <c r="D68" s="217">
        <f>+GPpcntMjr*(VLOOKUP($A68,FY17Rev!$A$4:$I$24,9,FALSE))*VLOOKUP($A68,FY15MajorsDegs!$A$3:$S$23,MATCH(D$28,FY15MajorsDegs!$A$2:$S$2,0),FALSE)</f>
        <v>0</v>
      </c>
      <c r="E68" s="217">
        <f>+GPpcntMjr*(VLOOKUP($A68,FY17Rev!$A$4:$I$24,9,FALSE))*VLOOKUP($A68,FY15MajorsDegs!$A$3:$S$23,MATCH(E$28,FY15MajorsDegs!$A$2:$S$2,0),FALSE)</f>
        <v>0</v>
      </c>
      <c r="F68" s="217">
        <f>+GPpcntMjr*(VLOOKUP($A68,FY17Rev!$A$4:$I$24,9,FALSE))*VLOOKUP($A68,FY15MajorsDegs!$A$3:$S$23,MATCH(F$28,FY15MajorsDegs!$A$2:$S$2,0),FALSE)</f>
        <v>0</v>
      </c>
      <c r="G68" s="217">
        <f>+GPpcntMjr*(VLOOKUP($A68,FY17Rev!$A$4:$I$24,9,FALSE))*VLOOKUP($A68,FY15MajorsDegs!$A$3:$S$23,MATCH(G$28,FY15MajorsDegs!$A$2:$S$2,0),FALSE)</f>
        <v>0</v>
      </c>
      <c r="H68" s="217">
        <f>+GPpcntMjr*(VLOOKUP($A68,FY17Rev!$A$4:$I$24,9,FALSE))*VLOOKUP($A68,FY15MajorsDegs!$A$3:$S$23,MATCH(H$28,FY15MajorsDegs!$A$2:$S$2,0),FALSE)</f>
        <v>0</v>
      </c>
      <c r="I68" s="217">
        <f>+GPpcntMjr*(VLOOKUP($A68,FY17Rev!$A$4:$I$24,9,FALSE))*VLOOKUP($A68,FY15MajorsDegs!$A$3:$S$23,MATCH(I$28,FY15MajorsDegs!$A$2:$S$2,0),FALSE)</f>
        <v>0</v>
      </c>
      <c r="J68" s="217">
        <f>+GPpcntMjr*(VLOOKUP($A68,FY17Rev!$A$4:$I$24,9,FALSE))*VLOOKUP($A68,FY15MajorsDegs!$A$3:$S$23,MATCH(J$28,FY15MajorsDegs!$A$2:$S$2,0),FALSE)</f>
        <v>1035941.7168315443</v>
      </c>
      <c r="K68" s="217">
        <f>+GPpcntMjr*(VLOOKUP($A68,FY17Rev!$A$4:$I$24,9,FALSE))*VLOOKUP($A68,FY15MajorsDegs!$A$3:$S$23,MATCH(K$28,FY15MajorsDegs!$A$2:$S$2,0),FALSE)</f>
        <v>0</v>
      </c>
      <c r="L68" s="217">
        <f>+GPpcntMjr*(VLOOKUP($A68,FY17Rev!$A$4:$I$24,9,FALSE))*VLOOKUP($A68,FY15MajorsDegs!$A$3:$S$23,MATCH(L$28,FY15MajorsDegs!$A$2:$S$2,0),FALSE)</f>
        <v>0</v>
      </c>
      <c r="M68" s="217">
        <f>+GPpcntMjr*(VLOOKUP($A68,FY17Rev!$A$4:$I$24,9,FALSE))*VLOOKUP($A68,FY15MajorsDegs!$A$3:$S$23,MATCH(M$28,FY15MajorsDegs!$A$2:$S$2,0),FALSE)</f>
        <v>0</v>
      </c>
      <c r="N68" s="217">
        <f>+GPpcntMjr*(VLOOKUP($A68,FY17Rev!$A$4:$I$24,9,FALSE))*VLOOKUP($A68,FY15MajorsDegs!$A$3:$S$23,MATCH(N$28,FY15MajorsDegs!$A$2:$S$2,0),FALSE)</f>
        <v>0</v>
      </c>
      <c r="O68" s="217">
        <f>+GPpcntMjr*(VLOOKUP($A68,FY17Rev!$A$4:$I$24,9,FALSE))*VLOOKUP($A68,FY15MajorsDegs!$A$3:$S$23,MATCH(O$28,FY15MajorsDegs!$A$2:$S$2,0),FALSE)</f>
        <v>0</v>
      </c>
      <c r="P68" s="217">
        <f>+GPpcntMjr*(VLOOKUP($A68,FY17Rev!$A$4:$I$24,9,FALSE))*VLOOKUP($A68,FY15MajorsDegs!$A$3:$S$23,MATCH(P$28,FY15MajorsDegs!$A$2:$S$2,0),FALSE)</f>
        <v>0</v>
      </c>
      <c r="Q68" s="217">
        <f>+GPpcntMjr*(VLOOKUP($A68,FY17Rev!$A$4:$I$24,9,FALSE))*VLOOKUP($A68,FY15MajorsDegs!$A$3:$S$23,MATCH(Q$28,FY15MajorsDegs!$A$2:$S$2,0),FALSE)</f>
        <v>0</v>
      </c>
      <c r="R68" s="217">
        <f>+GPpcntMjr*(VLOOKUP($A68,FY17Rev!$A$4:$I$24,9,FALSE))*VLOOKUP($A68,FY15MajorsDegs!$A$3:$S$23,MATCH(R$28,FY15MajorsDegs!$A$2:$S$2,0),FALSE)</f>
        <v>0</v>
      </c>
      <c r="S68" s="217">
        <f>+GPpcntMjr*(VLOOKUP($A68,FY17Rev!$A$4:$I$24,9,FALSE))*VLOOKUP($A68,FY15MajorsDegs!$A$3:$S$23,MATCH(S$28,FY15MajorsDegs!$A$2:$S$2,0),FALSE)</f>
        <v>0</v>
      </c>
      <c r="T68" s="231">
        <f t="shared" si="6"/>
        <v>1035941.7168315443</v>
      </c>
    </row>
    <row r="69" spans="1:20" x14ac:dyDescent="0.25">
      <c r="A69" s="229" t="s">
        <v>79</v>
      </c>
      <c r="B69" s="247" t="s">
        <v>240</v>
      </c>
      <c r="C69" s="248">
        <f>+GPpcntMjr*(VLOOKUP($A69,FY17Rev!$A$4:$I$24,9,FALSE))*VLOOKUP($A69,FY15MajorsDegs!$A$3:$S$23,MATCH(C$28,FY15MajorsDegs!$A$2:$S$2,0),FALSE)</f>
        <v>0</v>
      </c>
      <c r="D69" s="248">
        <f>+GPpcntMjr*(VLOOKUP($A69,FY17Rev!$A$4:$I$24,9,FALSE))*VLOOKUP($A69,FY15MajorsDegs!$A$3:$S$23,MATCH(D$28,FY15MajorsDegs!$A$2:$S$2,0),FALSE)</f>
        <v>0</v>
      </c>
      <c r="E69" s="248">
        <f>+GPpcntMjr*(VLOOKUP($A69,FY17Rev!$A$4:$I$24,9,FALSE))*VLOOKUP($A69,FY15MajorsDegs!$A$3:$S$23,MATCH(E$28,FY15MajorsDegs!$A$2:$S$2,0),FALSE)</f>
        <v>0</v>
      </c>
      <c r="F69" s="248">
        <f>+GPpcntMjr*(VLOOKUP($A69,FY17Rev!$A$4:$I$24,9,FALSE))*VLOOKUP($A69,FY15MajorsDegs!$A$3:$S$23,MATCH(F$28,FY15MajorsDegs!$A$2:$S$2,0),FALSE)</f>
        <v>0</v>
      </c>
      <c r="G69" s="248">
        <f>+GPpcntMjr*(VLOOKUP($A69,FY17Rev!$A$4:$I$24,9,FALSE))*VLOOKUP($A69,FY15MajorsDegs!$A$3:$S$23,MATCH(G$28,FY15MajorsDegs!$A$2:$S$2,0),FALSE)</f>
        <v>0</v>
      </c>
      <c r="H69" s="248">
        <f>+GPpcntMjr*(VLOOKUP($A69,FY17Rev!$A$4:$I$24,9,FALSE))*VLOOKUP($A69,FY15MajorsDegs!$A$3:$S$23,MATCH(H$28,FY15MajorsDegs!$A$2:$S$2,0),FALSE)</f>
        <v>0</v>
      </c>
      <c r="I69" s="248">
        <f>+GPpcntMjr*(VLOOKUP($A69,FY17Rev!$A$4:$I$24,9,FALSE))*VLOOKUP($A69,FY15MajorsDegs!$A$3:$S$23,MATCH(I$28,FY15MajorsDegs!$A$2:$S$2,0),FALSE)</f>
        <v>0</v>
      </c>
      <c r="J69" s="248">
        <f>+GPpcntMjr*(VLOOKUP($A69,FY17Rev!$A$4:$I$24,9,FALSE))*VLOOKUP($A69,FY15MajorsDegs!$A$3:$S$23,MATCH(J$28,FY15MajorsDegs!$A$2:$S$2,0),FALSE)</f>
        <v>0</v>
      </c>
      <c r="K69" s="248">
        <f>+GPpcntMjr*(VLOOKUP($A69,FY17Rev!$A$4:$I$24,9,FALSE))*VLOOKUP($A69,FY15MajorsDegs!$A$3:$S$23,MATCH(K$28,FY15MajorsDegs!$A$2:$S$2,0),FALSE)</f>
        <v>0</v>
      </c>
      <c r="L69" s="248">
        <f>+GPpcntMjr*(VLOOKUP($A69,FY17Rev!$A$4:$I$24,9,FALSE))*VLOOKUP($A69,FY15MajorsDegs!$A$3:$S$23,MATCH(L$28,FY15MajorsDegs!$A$2:$S$2,0),FALSE)</f>
        <v>0</v>
      </c>
      <c r="M69" s="248">
        <f>+GPpcntMjr*(VLOOKUP($A69,FY17Rev!$A$4:$I$24,9,FALSE))*VLOOKUP($A69,FY15MajorsDegs!$A$3:$S$23,MATCH(M$28,FY15MajorsDegs!$A$2:$S$2,0),FALSE)</f>
        <v>0</v>
      </c>
      <c r="N69" s="248">
        <f>+GPpcntMjr*(VLOOKUP($A69,FY17Rev!$A$4:$I$24,9,FALSE))*VLOOKUP($A69,FY15MajorsDegs!$A$3:$S$23,MATCH(N$28,FY15MajorsDegs!$A$2:$S$2,0),FALSE)</f>
        <v>0</v>
      </c>
      <c r="O69" s="248">
        <f>+GPpcntMjr*(VLOOKUP($A69,FY17Rev!$A$4:$I$24,9,FALSE))*VLOOKUP($A69,FY15MajorsDegs!$A$3:$S$23,MATCH(O$28,FY15MajorsDegs!$A$2:$S$2,0),FALSE)</f>
        <v>881936.11505374871</v>
      </c>
      <c r="P69" s="248">
        <f>+GPpcntMjr*(VLOOKUP($A69,FY17Rev!$A$4:$I$24,9,FALSE))*VLOOKUP($A69,FY15MajorsDegs!$A$3:$S$23,MATCH(P$28,FY15MajorsDegs!$A$2:$S$2,0),FALSE)</f>
        <v>0</v>
      </c>
      <c r="Q69" s="248">
        <f>+GPpcntMjr*(VLOOKUP($A69,FY17Rev!$A$4:$I$24,9,FALSE))*VLOOKUP($A69,FY15MajorsDegs!$A$3:$S$23,MATCH(Q$28,FY15MajorsDegs!$A$2:$S$2,0),FALSE)</f>
        <v>8091.15701884173</v>
      </c>
      <c r="R69" s="248">
        <f>+GPpcntMjr*(VLOOKUP($A69,FY17Rev!$A$4:$I$24,9,FALSE))*VLOOKUP($A69,FY15MajorsDegs!$A$3:$S$23,MATCH(R$28,FY15MajorsDegs!$A$2:$S$2,0),FALSE)</f>
        <v>0</v>
      </c>
      <c r="S69" s="248">
        <f>+GPpcntMjr*(VLOOKUP($A69,FY17Rev!$A$4:$I$24,9,FALSE))*VLOOKUP($A69,FY15MajorsDegs!$A$3:$S$23,MATCH(S$28,FY15MajorsDegs!$A$2:$S$2,0),FALSE)</f>
        <v>0</v>
      </c>
      <c r="T69" s="286">
        <f t="shared" si="6"/>
        <v>890027.27207259042</v>
      </c>
    </row>
    <row r="70" spans="1:20" s="44" customFormat="1" x14ac:dyDescent="0.25">
      <c r="A70" s="229" t="s">
        <v>84</v>
      </c>
      <c r="B70" s="230" t="s">
        <v>85</v>
      </c>
      <c r="C70" s="217">
        <f>+GPpcntMjr*(VLOOKUP($A70,FY17Rev!$A$4:$I$24,9,FALSE))*VLOOKUP($A70,FY15MajorsDegs!$A$3:$S$23,MATCH(C$28,FY15MajorsDegs!$A$2:$S$2,0),FALSE)</f>
        <v>0</v>
      </c>
      <c r="D70" s="217">
        <f>+GPpcntMjr*(VLOOKUP($A70,FY17Rev!$A$4:$I$24,9,FALSE))*VLOOKUP($A70,FY15MajorsDegs!$A$3:$S$23,MATCH(D$28,FY15MajorsDegs!$A$2:$S$2,0),FALSE)</f>
        <v>0</v>
      </c>
      <c r="E70" s="217">
        <f>+GPpcntMjr*(VLOOKUP($A70,FY17Rev!$A$4:$I$24,9,FALSE))*VLOOKUP($A70,FY15MajorsDegs!$A$3:$S$23,MATCH(E$28,FY15MajorsDegs!$A$2:$S$2,0),FALSE)</f>
        <v>0</v>
      </c>
      <c r="F70" s="217">
        <f>+GPpcntMjr*(VLOOKUP($A70,FY17Rev!$A$4:$I$24,9,FALSE))*VLOOKUP($A70,FY15MajorsDegs!$A$3:$S$23,MATCH(F$28,FY15MajorsDegs!$A$2:$S$2,0),FALSE)</f>
        <v>0</v>
      </c>
      <c r="G70" s="217">
        <f>+GPpcntMjr*(VLOOKUP($A70,FY17Rev!$A$4:$I$24,9,FALSE))*VLOOKUP($A70,FY15MajorsDegs!$A$3:$S$23,MATCH(G$28,FY15MajorsDegs!$A$2:$S$2,0),FALSE)</f>
        <v>0</v>
      </c>
      <c r="H70" s="217">
        <f>+GPpcntMjr*(VLOOKUP($A70,FY17Rev!$A$4:$I$24,9,FALSE))*VLOOKUP($A70,FY15MajorsDegs!$A$3:$S$23,MATCH(H$28,FY15MajorsDegs!$A$2:$S$2,0),FALSE)</f>
        <v>0</v>
      </c>
      <c r="I70" s="217">
        <f>+GPpcntMjr*(VLOOKUP($A70,FY17Rev!$A$4:$I$24,9,FALSE))*VLOOKUP($A70,FY15MajorsDegs!$A$3:$S$23,MATCH(I$28,FY15MajorsDegs!$A$2:$S$2,0),FALSE)</f>
        <v>0</v>
      </c>
      <c r="J70" s="217">
        <f>+GPpcntMjr*(VLOOKUP($A70,FY17Rev!$A$4:$I$24,9,FALSE))*VLOOKUP($A70,FY15MajorsDegs!$A$3:$S$23,MATCH(J$28,FY15MajorsDegs!$A$2:$S$2,0),FALSE)</f>
        <v>0</v>
      </c>
      <c r="K70" s="217">
        <f>+GPpcntMjr*(VLOOKUP($A70,FY17Rev!$A$4:$I$24,9,FALSE))*VLOOKUP($A70,FY15MajorsDegs!$A$3:$S$23,MATCH(K$28,FY15MajorsDegs!$A$2:$S$2,0),FALSE)</f>
        <v>0</v>
      </c>
      <c r="L70" s="217">
        <f>+GPpcntMjr*(VLOOKUP($A70,FY17Rev!$A$4:$I$24,9,FALSE))*VLOOKUP($A70,FY15MajorsDegs!$A$3:$S$23,MATCH(L$28,FY15MajorsDegs!$A$2:$S$2,0),FALSE)</f>
        <v>0</v>
      </c>
      <c r="M70" s="217">
        <f>+GPpcntMjr*(VLOOKUP($A70,FY17Rev!$A$4:$I$24,9,FALSE))*VLOOKUP($A70,FY15MajorsDegs!$A$3:$S$23,MATCH(M$28,FY15MajorsDegs!$A$2:$S$2,0),FALSE)</f>
        <v>0</v>
      </c>
      <c r="N70" s="217">
        <f>+GPpcntMjr*(VLOOKUP($A70,FY17Rev!$A$4:$I$24,9,FALSE))*VLOOKUP($A70,FY15MajorsDegs!$A$3:$S$23,MATCH(N$28,FY15MajorsDegs!$A$2:$S$2,0),FALSE)</f>
        <v>0</v>
      </c>
      <c r="O70" s="217">
        <f>+GPpcntMjr*(VLOOKUP($A70,FY17Rev!$A$4:$I$24,9,FALSE))*VLOOKUP($A70,FY15MajorsDegs!$A$3:$S$23,MATCH(O$28,FY15MajorsDegs!$A$2:$S$2,0),FALSE)</f>
        <v>0</v>
      </c>
      <c r="P70" s="217">
        <f>+GPpcntMjr*(VLOOKUP($A70,FY17Rev!$A$4:$I$24,9,FALSE))*VLOOKUP($A70,FY15MajorsDegs!$A$3:$S$23,MATCH(P$28,FY15MajorsDegs!$A$2:$S$2,0),FALSE)</f>
        <v>5402677.1139724078</v>
      </c>
      <c r="Q70" s="217">
        <f>+GPpcntMjr*(VLOOKUP($A70,FY17Rev!$A$4:$I$24,9,FALSE))*VLOOKUP($A70,FY15MajorsDegs!$A$3:$S$23,MATCH(Q$28,FY15MajorsDegs!$A$2:$S$2,0),FALSE)</f>
        <v>0</v>
      </c>
      <c r="R70" s="217">
        <f>+GPpcntMjr*(VLOOKUP($A70,FY17Rev!$A$4:$I$24,9,FALSE))*VLOOKUP($A70,FY15MajorsDegs!$A$3:$S$23,MATCH(R$28,FY15MajorsDegs!$A$2:$S$2,0),FALSE)</f>
        <v>0</v>
      </c>
      <c r="S70" s="217">
        <f>+GPpcntMjr*(VLOOKUP($A70,FY17Rev!$A$4:$I$24,9,FALSE))*VLOOKUP($A70,FY15MajorsDegs!$A$3:$S$23,MATCH(S$28,FY15MajorsDegs!$A$2:$S$2,0),FALSE)</f>
        <v>0</v>
      </c>
      <c r="T70" s="231">
        <f t="shared" si="6"/>
        <v>5402677.1139724078</v>
      </c>
    </row>
    <row r="71" spans="1:20" x14ac:dyDescent="0.25">
      <c r="A71" s="229" t="s">
        <v>87</v>
      </c>
      <c r="B71" s="247" t="s">
        <v>88</v>
      </c>
      <c r="C71" s="248">
        <f>+GPpcntMjr*(VLOOKUP($A71,FY17Rev!$A$4:$I$24,9,FALSE))*VLOOKUP($A71,FY15MajorsDegs!$A$3:$S$23,MATCH(C$28,FY15MajorsDegs!$A$2:$S$2,0),FALSE)</f>
        <v>0</v>
      </c>
      <c r="D71" s="248">
        <f>+GPpcntMjr*(VLOOKUP($A71,FY17Rev!$A$4:$I$24,9,FALSE))*VLOOKUP($A71,FY15MajorsDegs!$A$3:$S$23,MATCH(D$28,FY15MajorsDegs!$A$2:$S$2,0),FALSE)</f>
        <v>0</v>
      </c>
      <c r="E71" s="248">
        <f>+GPpcntMjr*(VLOOKUP($A71,FY17Rev!$A$4:$I$24,9,FALSE))*VLOOKUP($A71,FY15MajorsDegs!$A$3:$S$23,MATCH(E$28,FY15MajorsDegs!$A$2:$S$2,0),FALSE)</f>
        <v>0</v>
      </c>
      <c r="F71" s="248">
        <f>+GPpcntMjr*(VLOOKUP($A71,FY17Rev!$A$4:$I$24,9,FALSE))*VLOOKUP($A71,FY15MajorsDegs!$A$3:$S$23,MATCH(F$28,FY15MajorsDegs!$A$2:$S$2,0),FALSE)</f>
        <v>0</v>
      </c>
      <c r="G71" s="248">
        <f>+GPpcntMjr*(VLOOKUP($A71,FY17Rev!$A$4:$I$24,9,FALSE))*VLOOKUP($A71,FY15MajorsDegs!$A$3:$S$23,MATCH(G$28,FY15MajorsDegs!$A$2:$S$2,0),FALSE)</f>
        <v>27180.824159564901</v>
      </c>
      <c r="H71" s="248">
        <f>+GPpcntMjr*(VLOOKUP($A71,FY17Rev!$A$4:$I$24,9,FALSE))*VLOOKUP($A71,FY15MajorsDegs!$A$3:$S$23,MATCH(H$28,FY15MajorsDegs!$A$2:$S$2,0),FALSE)</f>
        <v>0</v>
      </c>
      <c r="I71" s="248">
        <f>+GPpcntMjr*(VLOOKUP($A71,FY17Rev!$A$4:$I$24,9,FALSE))*VLOOKUP($A71,FY15MajorsDegs!$A$3:$S$23,MATCH(I$28,FY15MajorsDegs!$A$2:$S$2,0),FALSE)</f>
        <v>0</v>
      </c>
      <c r="J71" s="248">
        <f>+GPpcntMjr*(VLOOKUP($A71,FY17Rev!$A$4:$I$24,9,FALSE))*VLOOKUP($A71,FY15MajorsDegs!$A$3:$S$23,MATCH(J$28,FY15MajorsDegs!$A$2:$S$2,0),FALSE)</f>
        <v>0</v>
      </c>
      <c r="K71" s="248">
        <f>+GPpcntMjr*(VLOOKUP($A71,FY17Rev!$A$4:$I$24,9,FALSE))*VLOOKUP($A71,FY15MajorsDegs!$A$3:$S$23,MATCH(K$28,FY15MajorsDegs!$A$2:$S$2,0),FALSE)</f>
        <v>0</v>
      </c>
      <c r="L71" s="248">
        <f>+GPpcntMjr*(VLOOKUP($A71,FY17Rev!$A$4:$I$24,9,FALSE))*VLOOKUP($A71,FY15MajorsDegs!$A$3:$S$23,MATCH(L$28,FY15MajorsDegs!$A$2:$S$2,0),FALSE)</f>
        <v>0</v>
      </c>
      <c r="M71" s="248">
        <f>+GPpcntMjr*(VLOOKUP($A71,FY17Rev!$A$4:$I$24,9,FALSE))*VLOOKUP($A71,FY15MajorsDegs!$A$3:$S$23,MATCH(M$28,FY15MajorsDegs!$A$2:$S$2,0),FALSE)</f>
        <v>0</v>
      </c>
      <c r="N71" s="248">
        <f>+GPpcntMjr*(VLOOKUP($A71,FY17Rev!$A$4:$I$24,9,FALSE))*VLOOKUP($A71,FY15MajorsDegs!$A$3:$S$23,MATCH(N$28,FY15MajorsDegs!$A$2:$S$2,0),FALSE)</f>
        <v>10396665.241033573</v>
      </c>
      <c r="O71" s="248">
        <f>+GPpcntMjr*(VLOOKUP($A71,FY17Rev!$A$4:$I$24,9,FALSE))*VLOOKUP($A71,FY15MajorsDegs!$A$3:$S$23,MATCH(O$28,FY15MajorsDegs!$A$2:$S$2,0),FALSE)</f>
        <v>0</v>
      </c>
      <c r="P71" s="248">
        <f>+GPpcntMjr*(VLOOKUP($A71,FY17Rev!$A$4:$I$24,9,FALSE))*VLOOKUP($A71,FY15MajorsDegs!$A$3:$S$23,MATCH(P$28,FY15MajorsDegs!$A$2:$S$2,0),FALSE)</f>
        <v>0</v>
      </c>
      <c r="Q71" s="248">
        <f>+GPpcntMjr*(VLOOKUP($A71,FY17Rev!$A$4:$I$24,9,FALSE))*VLOOKUP($A71,FY15MajorsDegs!$A$3:$S$23,MATCH(Q$28,FY15MajorsDegs!$A$2:$S$2,0),FALSE)</f>
        <v>131373.98343789703</v>
      </c>
      <c r="R71" s="248">
        <f>+GPpcntMjr*(VLOOKUP($A71,FY17Rev!$A$4:$I$24,9,FALSE))*VLOOKUP($A71,FY15MajorsDegs!$A$3:$S$23,MATCH(R$28,FY15MajorsDegs!$A$2:$S$2,0),FALSE)</f>
        <v>0</v>
      </c>
      <c r="S71" s="248">
        <f>+GPpcntMjr*(VLOOKUP($A71,FY17Rev!$A$4:$I$24,9,FALSE))*VLOOKUP($A71,FY15MajorsDegs!$A$3:$S$23,MATCH(S$28,FY15MajorsDegs!$A$2:$S$2,0),FALSE)</f>
        <v>81542.472478694704</v>
      </c>
      <c r="T71" s="286">
        <f t="shared" si="6"/>
        <v>10636762.52110973</v>
      </c>
    </row>
    <row r="72" spans="1:20" s="44" customFormat="1" x14ac:dyDescent="0.25">
      <c r="A72" s="229" t="s">
        <v>90</v>
      </c>
      <c r="B72" s="230" t="s">
        <v>91</v>
      </c>
      <c r="C72" s="217">
        <f>+GPpcntMjr*(VLOOKUP($A72,FY17Rev!$A$4:$I$24,9,FALSE))*VLOOKUP($A72,FY15MajorsDegs!$A$3:$S$23,MATCH(C$28,FY15MajorsDegs!$A$2:$S$2,0),FALSE)</f>
        <v>0</v>
      </c>
      <c r="D72" s="217">
        <f>+GPpcntMjr*(VLOOKUP($A72,FY17Rev!$A$4:$I$24,9,FALSE))*VLOOKUP($A72,FY15MajorsDegs!$A$3:$S$23,MATCH(D$28,FY15MajorsDegs!$A$2:$S$2,0),FALSE)</f>
        <v>0</v>
      </c>
      <c r="E72" s="217">
        <f>+GPpcntMjr*(VLOOKUP($A72,FY17Rev!$A$4:$I$24,9,FALSE))*VLOOKUP($A72,FY15MajorsDegs!$A$3:$S$23,MATCH(E$28,FY15MajorsDegs!$A$2:$S$2,0),FALSE)</f>
        <v>0</v>
      </c>
      <c r="F72" s="217">
        <f>+GPpcntMjr*(VLOOKUP($A72,FY17Rev!$A$4:$I$24,9,FALSE))*VLOOKUP($A72,FY15MajorsDegs!$A$3:$S$23,MATCH(F$28,FY15MajorsDegs!$A$2:$S$2,0),FALSE)</f>
        <v>0</v>
      </c>
      <c r="G72" s="217">
        <f>+GPpcntMjr*(VLOOKUP($A72,FY17Rev!$A$4:$I$24,9,FALSE))*VLOOKUP($A72,FY15MajorsDegs!$A$3:$S$23,MATCH(G$28,FY15MajorsDegs!$A$2:$S$2,0),FALSE)</f>
        <v>0</v>
      </c>
      <c r="H72" s="217">
        <f>+GPpcntMjr*(VLOOKUP($A72,FY17Rev!$A$4:$I$24,9,FALSE))*VLOOKUP($A72,FY15MajorsDegs!$A$3:$S$23,MATCH(H$28,FY15MajorsDegs!$A$2:$S$2,0),FALSE)</f>
        <v>0</v>
      </c>
      <c r="I72" s="217">
        <f>+GPpcntMjr*(VLOOKUP($A72,FY17Rev!$A$4:$I$24,9,FALSE))*VLOOKUP($A72,FY15MajorsDegs!$A$3:$S$23,MATCH(I$28,FY15MajorsDegs!$A$2:$S$2,0),FALSE)</f>
        <v>0</v>
      </c>
      <c r="J72" s="217">
        <f>+GPpcntMjr*(VLOOKUP($A72,FY17Rev!$A$4:$I$24,9,FALSE))*VLOOKUP($A72,FY15MajorsDegs!$A$3:$S$23,MATCH(J$28,FY15MajorsDegs!$A$2:$S$2,0),FALSE)</f>
        <v>0</v>
      </c>
      <c r="K72" s="217">
        <f>+GPpcntMjr*(VLOOKUP($A72,FY17Rev!$A$4:$I$24,9,FALSE))*VLOOKUP($A72,FY15MajorsDegs!$A$3:$S$23,MATCH(K$28,FY15MajorsDegs!$A$2:$S$2,0),FALSE)</f>
        <v>0</v>
      </c>
      <c r="L72" s="217">
        <f>+GPpcntMjr*(VLOOKUP($A72,FY17Rev!$A$4:$I$24,9,FALSE))*VLOOKUP($A72,FY15MajorsDegs!$A$3:$S$23,MATCH(L$28,FY15MajorsDegs!$A$2:$S$2,0),FALSE)</f>
        <v>0</v>
      </c>
      <c r="M72" s="217">
        <f>+GPpcntMjr*(VLOOKUP($A72,FY17Rev!$A$4:$I$24,9,FALSE))*VLOOKUP($A72,FY15MajorsDegs!$A$3:$S$23,MATCH(M$28,FY15MajorsDegs!$A$2:$S$2,0),FALSE)</f>
        <v>4476837.3898955463</v>
      </c>
      <c r="N72" s="217">
        <f>+GPpcntMjr*(VLOOKUP($A72,FY17Rev!$A$4:$I$24,9,FALSE))*VLOOKUP($A72,FY15MajorsDegs!$A$3:$S$23,MATCH(N$28,FY15MajorsDegs!$A$2:$S$2,0),FALSE)</f>
        <v>0</v>
      </c>
      <c r="O72" s="217">
        <f>+GPpcntMjr*(VLOOKUP($A72,FY17Rev!$A$4:$I$24,9,FALSE))*VLOOKUP($A72,FY15MajorsDegs!$A$3:$S$23,MATCH(O$28,FY15MajorsDegs!$A$2:$S$2,0),FALSE)</f>
        <v>0</v>
      </c>
      <c r="P72" s="217">
        <f>+GPpcntMjr*(VLOOKUP($A72,FY17Rev!$A$4:$I$24,9,FALSE))*VLOOKUP($A72,FY15MajorsDegs!$A$3:$S$23,MATCH(P$28,FY15MajorsDegs!$A$2:$S$2,0),FALSE)</f>
        <v>0</v>
      </c>
      <c r="Q72" s="217">
        <f>+GPpcntMjr*(VLOOKUP($A72,FY17Rev!$A$4:$I$24,9,FALSE))*VLOOKUP($A72,FY15MajorsDegs!$A$3:$S$23,MATCH(Q$28,FY15MajorsDegs!$A$2:$S$2,0),FALSE)</f>
        <v>0</v>
      </c>
      <c r="R72" s="217">
        <f>+GPpcntMjr*(VLOOKUP($A72,FY17Rev!$A$4:$I$24,9,FALSE))*VLOOKUP($A72,FY15MajorsDegs!$A$3:$S$23,MATCH(R$28,FY15MajorsDegs!$A$2:$S$2,0),FALSE)</f>
        <v>0</v>
      </c>
      <c r="S72" s="217">
        <f>+GPpcntMjr*(VLOOKUP($A72,FY17Rev!$A$4:$I$24,9,FALSE))*VLOOKUP($A72,FY15MajorsDegs!$A$3:$S$23,MATCH(S$28,FY15MajorsDegs!$A$2:$S$2,0),FALSE)</f>
        <v>0</v>
      </c>
      <c r="T72" s="231">
        <f t="shared" si="6"/>
        <v>4476837.3898955463</v>
      </c>
    </row>
    <row r="73" spans="1:20" x14ac:dyDescent="0.25">
      <c r="A73" s="249" t="s">
        <v>98</v>
      </c>
      <c r="B73" s="250" t="s">
        <v>222</v>
      </c>
      <c r="C73" s="248">
        <f>+GPpcntMjr*(VLOOKUP($A73,FY17Rev!$A$4:$I$24,9,FALSE))*VLOOKUP($A73,FY15MajorsDegs!$A$3:$S$23,MATCH(C$28,FY15MajorsDegs!$A$2:$S$2,0),FALSE)</f>
        <v>0</v>
      </c>
      <c r="D73" s="248">
        <f>+GPpcntMjr*(VLOOKUP($A73,FY17Rev!$A$4:$I$24,9,FALSE))*VLOOKUP($A73,FY15MajorsDegs!$A$3:$S$23,MATCH(D$28,FY15MajorsDegs!$A$2:$S$2,0),FALSE)</f>
        <v>0</v>
      </c>
      <c r="E73" s="248">
        <f>+GPpcntMjr*(VLOOKUP($A73,FY17Rev!$A$4:$I$24,9,FALSE))*VLOOKUP($A73,FY15MajorsDegs!$A$3:$S$23,MATCH(E$28,FY15MajorsDegs!$A$2:$S$2,0),FALSE)</f>
        <v>0</v>
      </c>
      <c r="F73" s="248">
        <f>+GPpcntMjr*(VLOOKUP($A73,FY17Rev!$A$4:$I$24,9,FALSE))*VLOOKUP($A73,FY15MajorsDegs!$A$3:$S$23,MATCH(F$28,FY15MajorsDegs!$A$2:$S$2,0),FALSE)</f>
        <v>0</v>
      </c>
      <c r="G73" s="248">
        <f>+GPpcntMjr*(VLOOKUP($A73,FY17Rev!$A$4:$I$24,9,FALSE))*VLOOKUP($A73,FY15MajorsDegs!$A$3:$S$23,MATCH(G$28,FY15MajorsDegs!$A$2:$S$2,0),FALSE)</f>
        <v>0</v>
      </c>
      <c r="H73" s="248">
        <f>+GPpcntMjr*(VLOOKUP($A73,FY17Rev!$A$4:$I$24,9,FALSE))*VLOOKUP($A73,FY15MajorsDegs!$A$3:$S$23,MATCH(H$28,FY15MajorsDegs!$A$2:$S$2,0),FALSE)</f>
        <v>0</v>
      </c>
      <c r="I73" s="248">
        <f>+GPpcntMjr*(VLOOKUP($A73,FY17Rev!$A$4:$I$24,9,FALSE))*VLOOKUP($A73,FY15MajorsDegs!$A$3:$S$23,MATCH(I$28,FY15MajorsDegs!$A$2:$S$2,0),FALSE)</f>
        <v>0</v>
      </c>
      <c r="J73" s="248">
        <f>+GPpcntMjr*(VLOOKUP($A73,FY17Rev!$A$4:$I$24,9,FALSE))*VLOOKUP($A73,FY15MajorsDegs!$A$3:$S$23,MATCH(J$28,FY15MajorsDegs!$A$2:$S$2,0),FALSE)</f>
        <v>0</v>
      </c>
      <c r="K73" s="248">
        <f>+GPpcntMjr*(VLOOKUP($A73,FY17Rev!$A$4:$I$24,9,FALSE))*VLOOKUP($A73,FY15MajorsDegs!$A$3:$S$23,MATCH(K$28,FY15MajorsDegs!$A$2:$S$2,0),FALSE)</f>
        <v>0</v>
      </c>
      <c r="L73" s="248">
        <f>+GPpcntMjr*(VLOOKUP($A73,FY17Rev!$A$4:$I$24,9,FALSE))*VLOOKUP($A73,FY15MajorsDegs!$A$3:$S$23,MATCH(L$28,FY15MajorsDegs!$A$2:$S$2,0),FALSE)</f>
        <v>0</v>
      </c>
      <c r="M73" s="248">
        <f>+GPpcntMjr*(VLOOKUP($A73,FY17Rev!$A$4:$I$24,9,FALSE))*VLOOKUP($A73,FY15MajorsDegs!$A$3:$S$23,MATCH(M$28,FY15MajorsDegs!$A$2:$S$2,0),FALSE)</f>
        <v>745832.02122413612</v>
      </c>
      <c r="N73" s="248">
        <f>+GPpcntMjr*(VLOOKUP($A73,FY17Rev!$A$4:$I$24,9,FALSE))*VLOOKUP($A73,FY15MajorsDegs!$A$3:$S$23,MATCH(N$28,FY15MajorsDegs!$A$2:$S$2,0),FALSE)</f>
        <v>0</v>
      </c>
      <c r="O73" s="248">
        <f>+GPpcntMjr*(VLOOKUP($A73,FY17Rev!$A$4:$I$24,9,FALSE))*VLOOKUP($A73,FY15MajorsDegs!$A$3:$S$23,MATCH(O$28,FY15MajorsDegs!$A$2:$S$2,0),FALSE)</f>
        <v>0</v>
      </c>
      <c r="P73" s="248">
        <f>+GPpcntMjr*(VLOOKUP($A73,FY17Rev!$A$4:$I$24,9,FALSE))*VLOOKUP($A73,FY15MajorsDegs!$A$3:$S$23,MATCH(P$28,FY15MajorsDegs!$A$2:$S$2,0),FALSE)</f>
        <v>0</v>
      </c>
      <c r="Q73" s="248">
        <f>+GPpcntMjr*(VLOOKUP($A73,FY17Rev!$A$4:$I$24,9,FALSE))*VLOOKUP($A73,FY15MajorsDegs!$A$3:$S$23,MATCH(Q$28,FY15MajorsDegs!$A$2:$S$2,0),FALSE)</f>
        <v>0</v>
      </c>
      <c r="R73" s="248">
        <f>+GPpcntMjr*(VLOOKUP($A73,FY17Rev!$A$4:$I$24,9,FALSE))*VLOOKUP($A73,FY15MajorsDegs!$A$3:$S$23,MATCH(R$28,FY15MajorsDegs!$A$2:$S$2,0),FALSE)</f>
        <v>0</v>
      </c>
      <c r="S73" s="248">
        <f>+GPpcntMjr*(VLOOKUP($A73,FY17Rev!$A$4:$I$24,9,FALSE))*VLOOKUP($A73,FY15MajorsDegs!$A$3:$S$23,MATCH(S$28,FY15MajorsDegs!$A$2:$S$2,0),FALSE)</f>
        <v>0</v>
      </c>
      <c r="T73" s="286">
        <f t="shared" si="6"/>
        <v>745832.02122413612</v>
      </c>
    </row>
    <row r="74" spans="1:20" x14ac:dyDescent="0.25">
      <c r="B74" s="251" t="s">
        <v>187</v>
      </c>
      <c r="C74" s="252">
        <f t="shared" ref="C74:S74" si="7">SUM(C53:C73)</f>
        <v>5165776.9815840218</v>
      </c>
      <c r="D74" s="252">
        <f t="shared" si="7"/>
        <v>86250134.963394329</v>
      </c>
      <c r="E74" s="252">
        <f t="shared" si="7"/>
        <v>14537446.775456233</v>
      </c>
      <c r="F74" s="252">
        <f t="shared" si="7"/>
        <v>4792309.7778748907</v>
      </c>
      <c r="G74" s="252">
        <f t="shared" si="7"/>
        <v>17693259.047386266</v>
      </c>
      <c r="H74" s="252">
        <f t="shared" si="7"/>
        <v>6798338.2100622943</v>
      </c>
      <c r="I74" s="252">
        <f t="shared" si="7"/>
        <v>1582665.8368241747</v>
      </c>
      <c r="J74" s="252">
        <f t="shared" si="7"/>
        <v>9191635.6820313036</v>
      </c>
      <c r="K74" s="252">
        <f t="shared" si="7"/>
        <v>3303741.9310600348</v>
      </c>
      <c r="L74" s="252">
        <f t="shared" si="7"/>
        <v>3020675.4491705331</v>
      </c>
      <c r="M74" s="252">
        <f t="shared" si="7"/>
        <v>5222669.4111196827</v>
      </c>
      <c r="N74" s="252">
        <f t="shared" si="7"/>
        <v>14634659.77858183</v>
      </c>
      <c r="O74" s="252">
        <f t="shared" si="7"/>
        <v>3028078.7683486529</v>
      </c>
      <c r="P74" s="252">
        <f t="shared" si="7"/>
        <v>5568216.902090962</v>
      </c>
      <c r="Q74" s="252">
        <f t="shared" si="7"/>
        <v>4294655.2465430647</v>
      </c>
      <c r="R74" s="252">
        <f t="shared" si="7"/>
        <v>149435.33909001586</v>
      </c>
      <c r="S74" s="252">
        <f t="shared" si="7"/>
        <v>1714632.5266324412</v>
      </c>
      <c r="T74" s="252">
        <f t="shared" si="6"/>
        <v>186948332.62725076</v>
      </c>
    </row>
  </sheetData>
  <mergeCells count="5">
    <mergeCell ref="B1:F1"/>
    <mergeCell ref="A2:A3"/>
    <mergeCell ref="B4:T4"/>
    <mergeCell ref="B27:T27"/>
    <mergeCell ref="B51:T5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
  <sheetViews>
    <sheetView workbookViewId="0">
      <selection activeCell="AT1" sqref="A1:XFD1048576"/>
    </sheetView>
  </sheetViews>
  <sheetFormatPr defaultRowHeight="15" x14ac:dyDescent="0.25"/>
  <cols>
    <col min="2" max="2" width="59.5703125" customWidth="1"/>
    <col min="3" max="19" width="25" customWidth="1"/>
    <col min="20" max="30" width="13.7109375" customWidth="1"/>
  </cols>
  <sheetData>
    <row r="1" spans="1:21" ht="30" x14ac:dyDescent="0.25">
      <c r="C1" s="82" t="s">
        <v>203</v>
      </c>
      <c r="D1" s="82" t="s">
        <v>204</v>
      </c>
      <c r="E1" s="82" t="s">
        <v>205</v>
      </c>
      <c r="F1" s="82" t="s">
        <v>206</v>
      </c>
      <c r="G1" s="82" t="s">
        <v>207</v>
      </c>
      <c r="H1" s="82" t="s">
        <v>208</v>
      </c>
      <c r="I1" s="82" t="s">
        <v>209</v>
      </c>
      <c r="J1" s="82" t="s">
        <v>210</v>
      </c>
      <c r="K1" s="82" t="s">
        <v>211</v>
      </c>
      <c r="L1" s="82" t="s">
        <v>212</v>
      </c>
      <c r="M1" s="82" t="s">
        <v>213</v>
      </c>
      <c r="N1" s="82" t="s">
        <v>214</v>
      </c>
      <c r="O1" s="82" t="s">
        <v>215</v>
      </c>
      <c r="P1" s="82" t="s">
        <v>216</v>
      </c>
      <c r="Q1" s="82" t="s">
        <v>217</v>
      </c>
      <c r="R1" s="82" t="s">
        <v>218</v>
      </c>
      <c r="S1" s="82" t="s">
        <v>219</v>
      </c>
      <c r="T1" s="83" t="s">
        <v>187</v>
      </c>
      <c r="U1" s="84"/>
    </row>
    <row r="2" spans="1:21" ht="15.75" x14ac:dyDescent="0.25">
      <c r="C2" s="82">
        <v>252</v>
      </c>
      <c r="D2" s="82">
        <v>254</v>
      </c>
      <c r="E2" s="82">
        <v>256</v>
      </c>
      <c r="F2" s="82">
        <v>258</v>
      </c>
      <c r="G2" s="82">
        <v>260</v>
      </c>
      <c r="H2" s="82">
        <v>263</v>
      </c>
      <c r="I2" s="82">
        <v>267</v>
      </c>
      <c r="J2" s="82">
        <v>268</v>
      </c>
      <c r="K2" s="82">
        <v>270</v>
      </c>
      <c r="L2" s="82">
        <v>272</v>
      </c>
      <c r="M2" s="82">
        <v>302</v>
      </c>
      <c r="N2" s="82">
        <v>304</v>
      </c>
      <c r="O2" s="82">
        <v>306</v>
      </c>
      <c r="P2" s="82">
        <v>308</v>
      </c>
      <c r="Q2" s="82">
        <v>310</v>
      </c>
      <c r="R2" s="82">
        <v>282</v>
      </c>
      <c r="S2" s="82">
        <v>266</v>
      </c>
      <c r="T2" s="83"/>
      <c r="U2" s="84"/>
    </row>
    <row r="3" spans="1:21" s="87" customFormat="1" x14ac:dyDescent="0.25">
      <c r="A3" s="85" t="s">
        <v>11</v>
      </c>
      <c r="B3" s="85" t="s">
        <v>12</v>
      </c>
      <c r="C3" s="86">
        <f>+C26/$T26</f>
        <v>1.5194466492799636E-2</v>
      </c>
      <c r="D3" s="86">
        <f t="shared" ref="D3:T3" si="0">+D26/$T26</f>
        <v>0.68760630456967908</v>
      </c>
      <c r="E3" s="86">
        <f t="shared" si="0"/>
        <v>9.2414105907699287E-2</v>
      </c>
      <c r="F3" s="86">
        <f t="shared" si="0"/>
        <v>8.9579317382923237E-3</v>
      </c>
      <c r="G3" s="86">
        <f t="shared" si="0"/>
        <v>9.5702460596439512E-2</v>
      </c>
      <c r="H3" s="86">
        <f t="shared" si="0"/>
        <v>3.1976414559473865E-2</v>
      </c>
      <c r="I3" s="86">
        <f t="shared" si="0"/>
        <v>1.2132894886041501E-2</v>
      </c>
      <c r="J3" s="86">
        <f t="shared" si="0"/>
        <v>0</v>
      </c>
      <c r="K3" s="86">
        <f t="shared" si="0"/>
        <v>0</v>
      </c>
      <c r="L3" s="86">
        <f t="shared" si="0"/>
        <v>4.875836262614809E-3</v>
      </c>
      <c r="M3" s="86">
        <f t="shared" si="0"/>
        <v>0</v>
      </c>
      <c r="N3" s="86">
        <f t="shared" si="0"/>
        <v>1.7235514230638394E-2</v>
      </c>
      <c r="O3" s="86">
        <f t="shared" si="0"/>
        <v>1.5194466492799636E-2</v>
      </c>
      <c r="P3" s="86">
        <f t="shared" si="0"/>
        <v>0</v>
      </c>
      <c r="Q3" s="86">
        <f t="shared" si="0"/>
        <v>1.1792720263068376E-2</v>
      </c>
      <c r="R3" s="86">
        <f t="shared" si="0"/>
        <v>1.2473069509014627E-3</v>
      </c>
      <c r="S3" s="86">
        <f t="shared" si="0"/>
        <v>5.6695770495521032E-3</v>
      </c>
      <c r="T3" s="86">
        <f t="shared" si="0"/>
        <v>1</v>
      </c>
    </row>
    <row r="4" spans="1:21" s="87" customFormat="1" x14ac:dyDescent="0.25">
      <c r="A4" s="88" t="s">
        <v>19</v>
      </c>
      <c r="B4" s="88" t="s">
        <v>20</v>
      </c>
      <c r="C4" s="89">
        <f t="shared" ref="C4:T17" si="1">+C27/$T27</f>
        <v>6.0194812301630771E-3</v>
      </c>
      <c r="D4" s="89">
        <f t="shared" si="1"/>
        <v>0.66509795337638189</v>
      </c>
      <c r="E4" s="89">
        <f t="shared" si="1"/>
        <v>2.3968479807376607E-2</v>
      </c>
      <c r="F4" s="89">
        <f t="shared" si="1"/>
        <v>0</v>
      </c>
      <c r="G4" s="89">
        <f t="shared" si="1"/>
        <v>3.7977454306665229E-2</v>
      </c>
      <c r="H4" s="89">
        <f t="shared" si="1"/>
        <v>0</v>
      </c>
      <c r="I4" s="89">
        <f t="shared" si="1"/>
        <v>1.4775090292218461E-2</v>
      </c>
      <c r="J4" s="89">
        <f t="shared" si="1"/>
        <v>3.2833533982707687E-4</v>
      </c>
      <c r="K4" s="89">
        <f t="shared" si="1"/>
        <v>6.1289263434387686E-3</v>
      </c>
      <c r="L4" s="89">
        <f t="shared" si="1"/>
        <v>0</v>
      </c>
      <c r="M4" s="89">
        <f t="shared" si="1"/>
        <v>0</v>
      </c>
      <c r="N4" s="89">
        <f t="shared" si="1"/>
        <v>0.13746306227426952</v>
      </c>
      <c r="O4" s="89">
        <f t="shared" si="1"/>
        <v>2.1889022655138457E-4</v>
      </c>
      <c r="P4" s="89">
        <f t="shared" si="1"/>
        <v>1.9481230163073227E-2</v>
      </c>
      <c r="Q4" s="89">
        <f t="shared" si="1"/>
        <v>3.2833533982707687E-4</v>
      </c>
      <c r="R4" s="89">
        <f t="shared" si="1"/>
        <v>0</v>
      </c>
      <c r="S4" s="89">
        <f t="shared" si="1"/>
        <v>8.821276130020797E-2</v>
      </c>
      <c r="T4" s="89">
        <f t="shared" si="1"/>
        <v>1</v>
      </c>
    </row>
    <row r="5" spans="1:21" s="87" customFormat="1" x14ac:dyDescent="0.25">
      <c r="A5" s="88" t="s">
        <v>22</v>
      </c>
      <c r="B5" s="88" t="s">
        <v>23</v>
      </c>
      <c r="C5" s="89">
        <f t="shared" si="1"/>
        <v>0</v>
      </c>
      <c r="D5" s="89">
        <f t="shared" si="1"/>
        <v>0</v>
      </c>
      <c r="E5" s="89">
        <f t="shared" si="1"/>
        <v>0</v>
      </c>
      <c r="F5" s="89">
        <f t="shared" si="1"/>
        <v>0</v>
      </c>
      <c r="G5" s="89">
        <f t="shared" si="1"/>
        <v>0</v>
      </c>
      <c r="H5" s="89">
        <f t="shared" si="1"/>
        <v>0</v>
      </c>
      <c r="I5" s="89">
        <f t="shared" si="1"/>
        <v>0</v>
      </c>
      <c r="J5" s="89">
        <f t="shared" si="1"/>
        <v>0</v>
      </c>
      <c r="K5" s="89">
        <f t="shared" si="1"/>
        <v>0</v>
      </c>
      <c r="L5" s="89">
        <f t="shared" si="1"/>
        <v>0.2626262626262626</v>
      </c>
      <c r="M5" s="89">
        <f t="shared" si="1"/>
        <v>0</v>
      </c>
      <c r="N5" s="89">
        <f t="shared" si="1"/>
        <v>0.73737373737373735</v>
      </c>
      <c r="O5" s="89">
        <f t="shared" si="1"/>
        <v>0</v>
      </c>
      <c r="P5" s="89">
        <f t="shared" si="1"/>
        <v>0</v>
      </c>
      <c r="Q5" s="89">
        <f t="shared" si="1"/>
        <v>0</v>
      </c>
      <c r="R5" s="89">
        <f t="shared" si="1"/>
        <v>0</v>
      </c>
      <c r="S5" s="89">
        <f t="shared" si="1"/>
        <v>0</v>
      </c>
      <c r="T5" s="89">
        <f t="shared" si="1"/>
        <v>1</v>
      </c>
    </row>
    <row r="6" spans="1:21" s="87" customFormat="1" x14ac:dyDescent="0.25">
      <c r="A6" s="88" t="s">
        <v>24</v>
      </c>
      <c r="B6" s="88" t="s">
        <v>25</v>
      </c>
      <c r="C6" s="89">
        <f t="shared" si="1"/>
        <v>0</v>
      </c>
      <c r="D6" s="89">
        <f t="shared" si="1"/>
        <v>9.870450339296729E-3</v>
      </c>
      <c r="E6" s="89">
        <f t="shared" si="1"/>
        <v>2.4676125848241818E-3</v>
      </c>
      <c r="F6" s="89">
        <f t="shared" si="1"/>
        <v>6.1690314620604545E-4</v>
      </c>
      <c r="G6" s="89">
        <f t="shared" si="1"/>
        <v>0.89049969154842679</v>
      </c>
      <c r="H6" s="89">
        <f t="shared" si="1"/>
        <v>9.2535471930906823E-4</v>
      </c>
      <c r="I6" s="89">
        <f t="shared" si="1"/>
        <v>3.0845157310302273E-4</v>
      </c>
      <c r="J6" s="89">
        <f t="shared" si="1"/>
        <v>4.3183220234423187E-3</v>
      </c>
      <c r="K6" s="89">
        <f t="shared" si="1"/>
        <v>3.0845157310302273E-4</v>
      </c>
      <c r="L6" s="89">
        <f t="shared" si="1"/>
        <v>6.1690314620604545E-4</v>
      </c>
      <c r="M6" s="89">
        <f t="shared" si="1"/>
        <v>0</v>
      </c>
      <c r="N6" s="89">
        <f t="shared" si="1"/>
        <v>1.0178901912399752E-2</v>
      </c>
      <c r="O6" s="89">
        <f t="shared" si="1"/>
        <v>5.7680444170265258E-2</v>
      </c>
      <c r="P6" s="89">
        <f t="shared" si="1"/>
        <v>0</v>
      </c>
      <c r="Q6" s="89">
        <f t="shared" si="1"/>
        <v>8.9450956199876586E-3</v>
      </c>
      <c r="R6" s="89">
        <f t="shared" si="1"/>
        <v>6.1690314620604545E-4</v>
      </c>
      <c r="S6" s="89">
        <f t="shared" si="1"/>
        <v>1.2646514497223933E-2</v>
      </c>
      <c r="T6" s="89">
        <f t="shared" si="1"/>
        <v>1</v>
      </c>
    </row>
    <row r="7" spans="1:21" s="87" customFormat="1" x14ac:dyDescent="0.25">
      <c r="A7" s="88" t="s">
        <v>28</v>
      </c>
      <c r="B7" s="88" t="s">
        <v>29</v>
      </c>
      <c r="C7" s="89">
        <f t="shared" si="1"/>
        <v>0</v>
      </c>
      <c r="D7" s="89">
        <f t="shared" si="1"/>
        <v>1.092896174863388E-2</v>
      </c>
      <c r="E7" s="89">
        <f t="shared" si="1"/>
        <v>0</v>
      </c>
      <c r="F7" s="89">
        <f t="shared" si="1"/>
        <v>0</v>
      </c>
      <c r="G7" s="89">
        <f t="shared" si="1"/>
        <v>6.8306010928961749E-4</v>
      </c>
      <c r="H7" s="89">
        <f t="shared" si="1"/>
        <v>0.98224043715846998</v>
      </c>
      <c r="I7" s="89">
        <f t="shared" si="1"/>
        <v>0</v>
      </c>
      <c r="J7" s="89">
        <f t="shared" si="1"/>
        <v>6.8306010928961749E-4</v>
      </c>
      <c r="K7" s="89">
        <f t="shared" si="1"/>
        <v>2.7322404371584699E-3</v>
      </c>
      <c r="L7" s="89">
        <f t="shared" si="1"/>
        <v>0</v>
      </c>
      <c r="M7" s="89">
        <f t="shared" si="1"/>
        <v>0</v>
      </c>
      <c r="N7" s="89">
        <f t="shared" si="1"/>
        <v>0</v>
      </c>
      <c r="O7" s="89">
        <f t="shared" si="1"/>
        <v>0</v>
      </c>
      <c r="P7" s="89">
        <f t="shared" si="1"/>
        <v>0</v>
      </c>
      <c r="Q7" s="89">
        <f t="shared" si="1"/>
        <v>0</v>
      </c>
      <c r="R7" s="89">
        <f t="shared" si="1"/>
        <v>0</v>
      </c>
      <c r="S7" s="89">
        <f t="shared" si="1"/>
        <v>2.7322404371584699E-3</v>
      </c>
      <c r="T7" s="89">
        <f t="shared" si="1"/>
        <v>1</v>
      </c>
    </row>
    <row r="8" spans="1:21" s="87" customFormat="1" x14ac:dyDescent="0.25">
      <c r="A8" s="88" t="s">
        <v>32</v>
      </c>
      <c r="B8" s="88" t="s">
        <v>33</v>
      </c>
      <c r="C8" s="89">
        <f t="shared" si="1"/>
        <v>0</v>
      </c>
      <c r="D8" s="89">
        <f t="shared" si="1"/>
        <v>3.3277870216306157E-3</v>
      </c>
      <c r="E8" s="89">
        <f t="shared" si="1"/>
        <v>0</v>
      </c>
      <c r="F8" s="89">
        <f t="shared" si="1"/>
        <v>0.99667221297836939</v>
      </c>
      <c r="G8" s="89">
        <f t="shared" si="1"/>
        <v>0</v>
      </c>
      <c r="H8" s="89">
        <f t="shared" si="1"/>
        <v>0</v>
      </c>
      <c r="I8" s="89">
        <f t="shared" si="1"/>
        <v>0</v>
      </c>
      <c r="J8" s="89">
        <f t="shared" si="1"/>
        <v>0</v>
      </c>
      <c r="K8" s="89">
        <f t="shared" si="1"/>
        <v>0</v>
      </c>
      <c r="L8" s="89">
        <f t="shared" si="1"/>
        <v>0</v>
      </c>
      <c r="M8" s="89">
        <f t="shared" si="1"/>
        <v>0</v>
      </c>
      <c r="N8" s="89">
        <f t="shared" si="1"/>
        <v>0</v>
      </c>
      <c r="O8" s="89">
        <f t="shared" si="1"/>
        <v>0</v>
      </c>
      <c r="P8" s="89">
        <f t="shared" si="1"/>
        <v>0</v>
      </c>
      <c r="Q8" s="89">
        <f t="shared" si="1"/>
        <v>0</v>
      </c>
      <c r="R8" s="89">
        <f t="shared" si="1"/>
        <v>0</v>
      </c>
      <c r="S8" s="89">
        <f t="shared" si="1"/>
        <v>0</v>
      </c>
      <c r="T8" s="89">
        <f t="shared" si="1"/>
        <v>1</v>
      </c>
    </row>
    <row r="9" spans="1:21" s="87" customFormat="1" x14ac:dyDescent="0.25">
      <c r="A9" s="88" t="s">
        <v>38</v>
      </c>
      <c r="B9" s="88" t="s">
        <v>220</v>
      </c>
      <c r="C9" s="89">
        <f t="shared" si="1"/>
        <v>0</v>
      </c>
      <c r="D9" s="89">
        <f t="shared" si="1"/>
        <v>0</v>
      </c>
      <c r="E9" s="89">
        <f t="shared" si="1"/>
        <v>0</v>
      </c>
      <c r="F9" s="89">
        <f t="shared" si="1"/>
        <v>0</v>
      </c>
      <c r="G9" s="89">
        <f t="shared" si="1"/>
        <v>0</v>
      </c>
      <c r="H9" s="89">
        <f t="shared" si="1"/>
        <v>0</v>
      </c>
      <c r="I9" s="89">
        <f t="shared" si="1"/>
        <v>1</v>
      </c>
      <c r="J9" s="89">
        <f t="shared" si="1"/>
        <v>0</v>
      </c>
      <c r="K9" s="89">
        <f t="shared" si="1"/>
        <v>0</v>
      </c>
      <c r="L9" s="89">
        <f t="shared" si="1"/>
        <v>0</v>
      </c>
      <c r="M9" s="89">
        <f t="shared" si="1"/>
        <v>0</v>
      </c>
      <c r="N9" s="89">
        <f t="shared" si="1"/>
        <v>0</v>
      </c>
      <c r="O9" s="89">
        <f t="shared" si="1"/>
        <v>0</v>
      </c>
      <c r="P9" s="89">
        <f t="shared" si="1"/>
        <v>0</v>
      </c>
      <c r="Q9" s="89">
        <f t="shared" si="1"/>
        <v>0</v>
      </c>
      <c r="R9" s="89">
        <f t="shared" si="1"/>
        <v>0</v>
      </c>
      <c r="S9" s="89">
        <f t="shared" si="1"/>
        <v>0</v>
      </c>
      <c r="T9" s="89">
        <f t="shared" si="1"/>
        <v>1</v>
      </c>
    </row>
    <row r="10" spans="1:21" s="87" customFormat="1" x14ac:dyDescent="0.25">
      <c r="A10" s="88" t="s">
        <v>39</v>
      </c>
      <c r="B10" s="88" t="s">
        <v>40</v>
      </c>
      <c r="C10" s="89">
        <f t="shared" si="1"/>
        <v>0</v>
      </c>
      <c r="D10" s="89">
        <f t="shared" si="1"/>
        <v>0</v>
      </c>
      <c r="E10" s="89">
        <f t="shared" si="1"/>
        <v>0</v>
      </c>
      <c r="F10" s="89">
        <f t="shared" si="1"/>
        <v>0</v>
      </c>
      <c r="G10" s="89">
        <f t="shared" si="1"/>
        <v>0</v>
      </c>
      <c r="H10" s="89">
        <f t="shared" si="1"/>
        <v>0</v>
      </c>
      <c r="I10" s="89">
        <f t="shared" si="1"/>
        <v>0</v>
      </c>
      <c r="J10" s="89">
        <f t="shared" si="1"/>
        <v>0</v>
      </c>
      <c r="K10" s="89">
        <f t="shared" si="1"/>
        <v>1.3642564802182808E-3</v>
      </c>
      <c r="L10" s="89">
        <f t="shared" si="1"/>
        <v>0.99045020463847189</v>
      </c>
      <c r="M10" s="89">
        <f t="shared" si="1"/>
        <v>0</v>
      </c>
      <c r="N10" s="89">
        <f t="shared" si="1"/>
        <v>1.3642564802182808E-3</v>
      </c>
      <c r="O10" s="89">
        <f t="shared" si="1"/>
        <v>0</v>
      </c>
      <c r="P10" s="89">
        <f t="shared" si="1"/>
        <v>0</v>
      </c>
      <c r="Q10" s="89">
        <f t="shared" si="1"/>
        <v>5.4570259208731233E-3</v>
      </c>
      <c r="R10" s="89">
        <f t="shared" si="1"/>
        <v>0</v>
      </c>
      <c r="S10" s="89">
        <f t="shared" si="1"/>
        <v>1.3642564802182808E-3</v>
      </c>
      <c r="T10" s="89">
        <f t="shared" si="1"/>
        <v>1</v>
      </c>
    </row>
    <row r="11" spans="1:21" s="87" customFormat="1" x14ac:dyDescent="0.25">
      <c r="A11" s="88" t="s">
        <v>44</v>
      </c>
      <c r="B11" s="88" t="s">
        <v>45</v>
      </c>
      <c r="C11" s="89">
        <f t="shared" si="1"/>
        <v>0</v>
      </c>
      <c r="D11" s="89">
        <f t="shared" si="1"/>
        <v>0</v>
      </c>
      <c r="E11" s="89">
        <f t="shared" si="1"/>
        <v>0</v>
      </c>
      <c r="F11" s="89">
        <f t="shared" si="1"/>
        <v>0</v>
      </c>
      <c r="G11" s="89">
        <f t="shared" si="1"/>
        <v>0</v>
      </c>
      <c r="H11" s="89">
        <f t="shared" si="1"/>
        <v>0</v>
      </c>
      <c r="I11" s="89">
        <f t="shared" si="1"/>
        <v>0</v>
      </c>
      <c r="J11" s="89">
        <f t="shared" si="1"/>
        <v>0</v>
      </c>
      <c r="K11" s="89">
        <f t="shared" si="1"/>
        <v>0</v>
      </c>
      <c r="L11" s="89">
        <f t="shared" si="1"/>
        <v>0</v>
      </c>
      <c r="M11" s="89">
        <f t="shared" si="1"/>
        <v>0</v>
      </c>
      <c r="N11" s="89">
        <f t="shared" si="1"/>
        <v>1.259181532004197E-2</v>
      </c>
      <c r="O11" s="89">
        <f t="shared" si="1"/>
        <v>0</v>
      </c>
      <c r="P11" s="89">
        <f t="shared" si="1"/>
        <v>0</v>
      </c>
      <c r="Q11" s="89">
        <f t="shared" si="1"/>
        <v>0.98530954879328436</v>
      </c>
      <c r="R11" s="89">
        <f t="shared" si="1"/>
        <v>0</v>
      </c>
      <c r="S11" s="89">
        <f t="shared" si="1"/>
        <v>2.0986358866736613E-3</v>
      </c>
      <c r="T11" s="89">
        <f t="shared" si="1"/>
        <v>1</v>
      </c>
    </row>
    <row r="12" spans="1:21" s="87" customFormat="1" x14ac:dyDescent="0.25">
      <c r="A12" s="88" t="s">
        <v>48</v>
      </c>
      <c r="B12" s="88" t="s">
        <v>49</v>
      </c>
      <c r="C12" s="89">
        <f t="shared" si="1"/>
        <v>4.5592705167173259E-3</v>
      </c>
      <c r="D12" s="89">
        <f t="shared" si="1"/>
        <v>2.1276595744680854E-2</v>
      </c>
      <c r="E12" s="89">
        <f t="shared" si="1"/>
        <v>0</v>
      </c>
      <c r="F12" s="89">
        <f t="shared" si="1"/>
        <v>0</v>
      </c>
      <c r="G12" s="89">
        <f t="shared" si="1"/>
        <v>7.5987841945288756E-3</v>
      </c>
      <c r="H12" s="89">
        <f t="shared" si="1"/>
        <v>0</v>
      </c>
      <c r="I12" s="89">
        <f t="shared" si="1"/>
        <v>0</v>
      </c>
      <c r="J12" s="89">
        <f t="shared" si="1"/>
        <v>4.5592705167173259E-3</v>
      </c>
      <c r="K12" s="89">
        <f t="shared" si="1"/>
        <v>1.5197568389057751E-3</v>
      </c>
      <c r="L12" s="89">
        <f t="shared" si="1"/>
        <v>2.8875379939209727E-2</v>
      </c>
      <c r="M12" s="89">
        <f t="shared" si="1"/>
        <v>0</v>
      </c>
      <c r="N12" s="89">
        <f t="shared" si="1"/>
        <v>0.21732522796352585</v>
      </c>
      <c r="O12" s="89">
        <f t="shared" si="1"/>
        <v>1.5197568389057751E-3</v>
      </c>
      <c r="P12" s="89">
        <f t="shared" si="1"/>
        <v>0</v>
      </c>
      <c r="Q12" s="89">
        <f t="shared" si="1"/>
        <v>0.69148936170212771</v>
      </c>
      <c r="R12" s="89">
        <f t="shared" si="1"/>
        <v>0</v>
      </c>
      <c r="S12" s="89">
        <f t="shared" si="1"/>
        <v>2.1276595744680854E-2</v>
      </c>
      <c r="T12" s="89">
        <f t="shared" si="1"/>
        <v>1</v>
      </c>
    </row>
    <row r="13" spans="1:21" s="87" customFormat="1" x14ac:dyDescent="0.25">
      <c r="A13" s="88" t="s">
        <v>41</v>
      </c>
      <c r="B13" s="88" t="s">
        <v>221</v>
      </c>
      <c r="C13" s="89">
        <f t="shared" si="1"/>
        <v>0.96730245231607626</v>
      </c>
      <c r="D13" s="89">
        <f t="shared" si="1"/>
        <v>9.0826521344232513E-4</v>
      </c>
      <c r="E13" s="89">
        <f t="shared" si="1"/>
        <v>1.8165304268846503E-3</v>
      </c>
      <c r="F13" s="89">
        <f t="shared" si="1"/>
        <v>0</v>
      </c>
      <c r="G13" s="89">
        <f t="shared" si="1"/>
        <v>3.6330608537693005E-3</v>
      </c>
      <c r="H13" s="89">
        <f t="shared" si="1"/>
        <v>2.7247956403269754E-3</v>
      </c>
      <c r="I13" s="89">
        <f t="shared" si="1"/>
        <v>0</v>
      </c>
      <c r="J13" s="89">
        <f t="shared" si="1"/>
        <v>0</v>
      </c>
      <c r="K13" s="89">
        <f t="shared" si="1"/>
        <v>5.4495912806539508E-3</v>
      </c>
      <c r="L13" s="89">
        <f t="shared" si="1"/>
        <v>0</v>
      </c>
      <c r="M13" s="89">
        <f t="shared" si="1"/>
        <v>0</v>
      </c>
      <c r="N13" s="89">
        <f t="shared" si="1"/>
        <v>0</v>
      </c>
      <c r="O13" s="89">
        <f t="shared" si="1"/>
        <v>0</v>
      </c>
      <c r="P13" s="89">
        <f t="shared" si="1"/>
        <v>0</v>
      </c>
      <c r="Q13" s="89">
        <f t="shared" si="1"/>
        <v>0</v>
      </c>
      <c r="R13" s="89">
        <f t="shared" si="1"/>
        <v>0</v>
      </c>
      <c r="S13" s="89">
        <f t="shared" si="1"/>
        <v>1.8165304268846504E-2</v>
      </c>
      <c r="T13" s="89">
        <f t="shared" si="1"/>
        <v>1</v>
      </c>
    </row>
    <row r="14" spans="1:21" s="87" customFormat="1" x14ac:dyDescent="0.25">
      <c r="A14" s="88" t="s">
        <v>34</v>
      </c>
      <c r="B14" s="88" t="s">
        <v>58</v>
      </c>
      <c r="C14" s="89">
        <f t="shared" si="1"/>
        <v>0</v>
      </c>
      <c r="D14" s="89">
        <f t="shared" si="1"/>
        <v>0</v>
      </c>
      <c r="E14" s="89">
        <f t="shared" si="1"/>
        <v>0</v>
      </c>
      <c r="F14" s="89">
        <f t="shared" si="1"/>
        <v>0</v>
      </c>
      <c r="G14" s="89">
        <f t="shared" si="1"/>
        <v>1</v>
      </c>
      <c r="H14" s="89">
        <f t="shared" si="1"/>
        <v>0</v>
      </c>
      <c r="I14" s="89">
        <f t="shared" si="1"/>
        <v>0</v>
      </c>
      <c r="J14" s="89">
        <f t="shared" si="1"/>
        <v>0</v>
      </c>
      <c r="K14" s="89">
        <f t="shared" si="1"/>
        <v>0</v>
      </c>
      <c r="L14" s="89">
        <f t="shared" si="1"/>
        <v>0</v>
      </c>
      <c r="M14" s="89">
        <f t="shared" si="1"/>
        <v>0</v>
      </c>
      <c r="N14" s="89">
        <f t="shared" si="1"/>
        <v>0</v>
      </c>
      <c r="O14" s="89">
        <f t="shared" si="1"/>
        <v>0</v>
      </c>
      <c r="P14" s="89">
        <f t="shared" si="1"/>
        <v>0</v>
      </c>
      <c r="Q14" s="89">
        <f t="shared" si="1"/>
        <v>0</v>
      </c>
      <c r="R14" s="89">
        <f t="shared" si="1"/>
        <v>0</v>
      </c>
      <c r="S14" s="89">
        <f t="shared" si="1"/>
        <v>0</v>
      </c>
      <c r="T14" s="89">
        <f t="shared" si="1"/>
        <v>1</v>
      </c>
    </row>
    <row r="15" spans="1:21" s="87" customFormat="1" x14ac:dyDescent="0.25">
      <c r="A15" s="88" t="s">
        <v>65</v>
      </c>
      <c r="B15" s="88" t="s">
        <v>66</v>
      </c>
      <c r="C15" s="89">
        <f t="shared" si="1"/>
        <v>1.5846538782318599E-2</v>
      </c>
      <c r="D15" s="89">
        <f t="shared" si="1"/>
        <v>6.0884070058381985E-2</v>
      </c>
      <c r="E15" s="89">
        <f t="shared" si="1"/>
        <v>0</v>
      </c>
      <c r="F15" s="89">
        <f t="shared" si="1"/>
        <v>0</v>
      </c>
      <c r="G15" s="89">
        <f t="shared" si="1"/>
        <v>0</v>
      </c>
      <c r="H15" s="89">
        <f t="shared" si="1"/>
        <v>3.336113427856547E-2</v>
      </c>
      <c r="I15" s="89">
        <f t="shared" si="1"/>
        <v>6.672226855713094E-3</v>
      </c>
      <c r="J15" s="89">
        <f t="shared" si="1"/>
        <v>0</v>
      </c>
      <c r="K15" s="89">
        <f t="shared" si="1"/>
        <v>0.85571309424520425</v>
      </c>
      <c r="L15" s="89">
        <f t="shared" si="1"/>
        <v>6.672226855713094E-3</v>
      </c>
      <c r="M15" s="89">
        <f t="shared" si="1"/>
        <v>0</v>
      </c>
      <c r="N15" s="89">
        <f t="shared" si="1"/>
        <v>1.6680567139282735E-3</v>
      </c>
      <c r="O15" s="89">
        <f t="shared" si="1"/>
        <v>0</v>
      </c>
      <c r="P15" s="89">
        <f t="shared" si="1"/>
        <v>0</v>
      </c>
      <c r="Q15" s="89">
        <f t="shared" si="1"/>
        <v>1.8348623853211007E-2</v>
      </c>
      <c r="R15" s="89">
        <f t="shared" si="1"/>
        <v>0</v>
      </c>
      <c r="S15" s="89">
        <f t="shared" si="1"/>
        <v>8.3402835696413675E-4</v>
      </c>
      <c r="T15" s="89">
        <f t="shared" si="1"/>
        <v>1</v>
      </c>
    </row>
    <row r="16" spans="1:21" s="87" customFormat="1" x14ac:dyDescent="0.25">
      <c r="A16" s="88" t="s">
        <v>68</v>
      </c>
      <c r="B16" s="88" t="s">
        <v>69</v>
      </c>
      <c r="C16" s="89">
        <f t="shared" si="1"/>
        <v>0</v>
      </c>
      <c r="D16" s="89">
        <f t="shared" si="1"/>
        <v>5.6657223796033988E-3</v>
      </c>
      <c r="E16" s="89">
        <f t="shared" si="1"/>
        <v>0.97733711048158634</v>
      </c>
      <c r="F16" s="89">
        <f t="shared" si="1"/>
        <v>0</v>
      </c>
      <c r="G16" s="89">
        <f t="shared" si="1"/>
        <v>0</v>
      </c>
      <c r="H16" s="89">
        <f t="shared" si="1"/>
        <v>4.2492917847025491E-3</v>
      </c>
      <c r="I16" s="89">
        <f t="shared" si="1"/>
        <v>0</v>
      </c>
      <c r="J16" s="89">
        <f t="shared" si="1"/>
        <v>1.4164305949008497E-3</v>
      </c>
      <c r="K16" s="89">
        <f t="shared" si="1"/>
        <v>0</v>
      </c>
      <c r="L16" s="89">
        <f t="shared" si="1"/>
        <v>0</v>
      </c>
      <c r="M16" s="89">
        <f t="shared" si="1"/>
        <v>0</v>
      </c>
      <c r="N16" s="89">
        <f t="shared" si="1"/>
        <v>0</v>
      </c>
      <c r="O16" s="89">
        <f t="shared" si="1"/>
        <v>0</v>
      </c>
      <c r="P16" s="89">
        <f t="shared" si="1"/>
        <v>0</v>
      </c>
      <c r="Q16" s="89">
        <f t="shared" si="1"/>
        <v>0</v>
      </c>
      <c r="R16" s="89">
        <f t="shared" si="1"/>
        <v>0</v>
      </c>
      <c r="S16" s="89">
        <f t="shared" si="1"/>
        <v>1.1331444759206798E-2</v>
      </c>
      <c r="T16" s="89">
        <f t="shared" si="1"/>
        <v>1</v>
      </c>
    </row>
    <row r="17" spans="1:21" s="87" customFormat="1" x14ac:dyDescent="0.25">
      <c r="A17" s="88" t="s">
        <v>55</v>
      </c>
      <c r="B17" s="88" t="s">
        <v>73</v>
      </c>
      <c r="C17" s="89">
        <f>+C40/$T40</f>
        <v>0</v>
      </c>
      <c r="D17" s="89">
        <f>+D40/$T40</f>
        <v>3.0712530712530711E-3</v>
      </c>
      <c r="E17" s="89">
        <f>+E40/$T40</f>
        <v>6.7567567567567571E-3</v>
      </c>
      <c r="F17" s="89">
        <f t="shared" si="1"/>
        <v>0</v>
      </c>
      <c r="G17" s="89">
        <f t="shared" si="1"/>
        <v>2.4570024570024569E-3</v>
      </c>
      <c r="H17" s="89">
        <f t="shared" si="1"/>
        <v>1.2285012285012285E-3</v>
      </c>
      <c r="I17" s="89">
        <f t="shared" si="1"/>
        <v>1.8427518427518428E-3</v>
      </c>
      <c r="J17" s="89">
        <f t="shared" si="1"/>
        <v>0.98095823095823087</v>
      </c>
      <c r="K17" s="89">
        <f t="shared" si="1"/>
        <v>3.6855036855036856E-3</v>
      </c>
      <c r="L17" s="89">
        <f t="shared" si="1"/>
        <v>0</v>
      </c>
      <c r="M17" s="89">
        <f t="shared" si="1"/>
        <v>0</v>
      </c>
      <c r="N17" s="89">
        <f t="shared" si="1"/>
        <v>0</v>
      </c>
      <c r="O17" s="89">
        <f t="shared" si="1"/>
        <v>0</v>
      </c>
      <c r="P17" s="89">
        <f t="shared" si="1"/>
        <v>0</v>
      </c>
      <c r="Q17" s="89">
        <f t="shared" si="1"/>
        <v>0</v>
      </c>
      <c r="R17" s="89">
        <f t="shared" si="1"/>
        <v>0</v>
      </c>
      <c r="S17" s="89">
        <f t="shared" si="1"/>
        <v>0</v>
      </c>
      <c r="T17" s="89">
        <f t="shared" si="1"/>
        <v>1</v>
      </c>
    </row>
    <row r="18" spans="1:21" s="87" customFormat="1" x14ac:dyDescent="0.25">
      <c r="A18" s="88" t="s">
        <v>74</v>
      </c>
      <c r="B18" s="88" t="s">
        <v>75</v>
      </c>
      <c r="C18" s="89">
        <f t="shared" ref="C18:T23" si="2">+C41/$T41</f>
        <v>0</v>
      </c>
      <c r="D18" s="89">
        <f t="shared" si="2"/>
        <v>0</v>
      </c>
      <c r="E18" s="89">
        <f t="shared" si="2"/>
        <v>0</v>
      </c>
      <c r="F18" s="89">
        <f t="shared" si="2"/>
        <v>0</v>
      </c>
      <c r="G18" s="89">
        <f t="shared" si="2"/>
        <v>0</v>
      </c>
      <c r="H18" s="89">
        <f t="shared" si="2"/>
        <v>0</v>
      </c>
      <c r="I18" s="89">
        <f t="shared" si="2"/>
        <v>0</v>
      </c>
      <c r="J18" s="89">
        <f t="shared" si="2"/>
        <v>1</v>
      </c>
      <c r="K18" s="89">
        <f t="shared" si="2"/>
        <v>0</v>
      </c>
      <c r="L18" s="89">
        <f t="shared" si="2"/>
        <v>0</v>
      </c>
      <c r="M18" s="89">
        <f t="shared" si="2"/>
        <v>0</v>
      </c>
      <c r="N18" s="89">
        <f t="shared" si="2"/>
        <v>0</v>
      </c>
      <c r="O18" s="89">
        <f t="shared" si="2"/>
        <v>0</v>
      </c>
      <c r="P18" s="89">
        <f t="shared" si="2"/>
        <v>0</v>
      </c>
      <c r="Q18" s="89">
        <f t="shared" si="2"/>
        <v>0</v>
      </c>
      <c r="R18" s="89">
        <f t="shared" si="2"/>
        <v>0</v>
      </c>
      <c r="S18" s="89">
        <f t="shared" si="2"/>
        <v>0</v>
      </c>
      <c r="T18" s="89">
        <f t="shared" si="2"/>
        <v>1</v>
      </c>
      <c r="U18" s="90"/>
    </row>
    <row r="19" spans="1:21" s="87" customFormat="1" x14ac:dyDescent="0.25">
      <c r="A19" s="88" t="s">
        <v>79</v>
      </c>
      <c r="B19" s="88" t="s">
        <v>80</v>
      </c>
      <c r="C19" s="89">
        <f t="shared" si="2"/>
        <v>0</v>
      </c>
      <c r="D19" s="89">
        <f t="shared" si="2"/>
        <v>0</v>
      </c>
      <c r="E19" s="89">
        <f t="shared" si="2"/>
        <v>0</v>
      </c>
      <c r="F19" s="89">
        <f t="shared" si="2"/>
        <v>0</v>
      </c>
      <c r="G19" s="89">
        <f t="shared" si="2"/>
        <v>0</v>
      </c>
      <c r="H19" s="89">
        <f t="shared" si="2"/>
        <v>0</v>
      </c>
      <c r="I19" s="89">
        <f t="shared" si="2"/>
        <v>0</v>
      </c>
      <c r="J19" s="89">
        <f t="shared" si="2"/>
        <v>0</v>
      </c>
      <c r="K19" s="89">
        <f t="shared" si="2"/>
        <v>0</v>
      </c>
      <c r="L19" s="89">
        <f t="shared" si="2"/>
        <v>0</v>
      </c>
      <c r="M19" s="89">
        <f t="shared" si="2"/>
        <v>0</v>
      </c>
      <c r="N19" s="89">
        <f t="shared" si="2"/>
        <v>0</v>
      </c>
      <c r="O19" s="89">
        <f t="shared" si="2"/>
        <v>0.99090909090909085</v>
      </c>
      <c r="P19" s="89">
        <f t="shared" si="2"/>
        <v>0</v>
      </c>
      <c r="Q19" s="89">
        <f t="shared" si="2"/>
        <v>9.0909090909090887E-3</v>
      </c>
      <c r="R19" s="89">
        <f t="shared" si="2"/>
        <v>0</v>
      </c>
      <c r="S19" s="89">
        <f t="shared" si="2"/>
        <v>0</v>
      </c>
      <c r="T19" s="89">
        <f t="shared" si="2"/>
        <v>1</v>
      </c>
    </row>
    <row r="20" spans="1:21" s="87" customFormat="1" x14ac:dyDescent="0.25">
      <c r="A20" s="88" t="s">
        <v>84</v>
      </c>
      <c r="B20" s="88" t="s">
        <v>85</v>
      </c>
      <c r="C20" s="89">
        <f t="shared" si="2"/>
        <v>0</v>
      </c>
      <c r="D20" s="89">
        <f t="shared" si="2"/>
        <v>0</v>
      </c>
      <c r="E20" s="89">
        <f t="shared" si="2"/>
        <v>0</v>
      </c>
      <c r="F20" s="89">
        <f t="shared" si="2"/>
        <v>0</v>
      </c>
      <c r="G20" s="89">
        <f t="shared" si="2"/>
        <v>0</v>
      </c>
      <c r="H20" s="89">
        <f t="shared" si="2"/>
        <v>0</v>
      </c>
      <c r="I20" s="89">
        <f t="shared" si="2"/>
        <v>0</v>
      </c>
      <c r="J20" s="89">
        <f t="shared" si="2"/>
        <v>0</v>
      </c>
      <c r="K20" s="89">
        <f t="shared" si="2"/>
        <v>0</v>
      </c>
      <c r="L20" s="89">
        <f t="shared" si="2"/>
        <v>0</v>
      </c>
      <c r="M20" s="89">
        <f t="shared" si="2"/>
        <v>0</v>
      </c>
      <c r="N20" s="89">
        <f t="shared" si="2"/>
        <v>0</v>
      </c>
      <c r="O20" s="89">
        <f t="shared" si="2"/>
        <v>0</v>
      </c>
      <c r="P20" s="89">
        <f t="shared" si="2"/>
        <v>1</v>
      </c>
      <c r="Q20" s="89">
        <f t="shared" si="2"/>
        <v>0</v>
      </c>
      <c r="R20" s="89">
        <f t="shared" si="2"/>
        <v>0</v>
      </c>
      <c r="S20" s="89">
        <f t="shared" si="2"/>
        <v>0</v>
      </c>
      <c r="T20" s="89">
        <f t="shared" si="2"/>
        <v>1</v>
      </c>
    </row>
    <row r="21" spans="1:21" s="87" customFormat="1" x14ac:dyDescent="0.25">
      <c r="A21" s="88" t="s">
        <v>87</v>
      </c>
      <c r="B21" s="88" t="s">
        <v>88</v>
      </c>
      <c r="C21" s="89">
        <f t="shared" si="2"/>
        <v>0</v>
      </c>
      <c r="D21" s="89">
        <f t="shared" si="2"/>
        <v>0</v>
      </c>
      <c r="E21" s="89">
        <f t="shared" si="2"/>
        <v>0</v>
      </c>
      <c r="F21" s="89">
        <f t="shared" si="2"/>
        <v>0</v>
      </c>
      <c r="G21" s="89">
        <f t="shared" si="2"/>
        <v>2.5553662691652473E-3</v>
      </c>
      <c r="H21" s="89">
        <f t="shared" si="2"/>
        <v>0</v>
      </c>
      <c r="I21" s="89">
        <f t="shared" si="2"/>
        <v>0</v>
      </c>
      <c r="J21" s="89">
        <f t="shared" si="2"/>
        <v>0</v>
      </c>
      <c r="K21" s="89">
        <f t="shared" si="2"/>
        <v>0</v>
      </c>
      <c r="L21" s="89">
        <f t="shared" si="2"/>
        <v>0</v>
      </c>
      <c r="M21" s="89">
        <f t="shared" si="2"/>
        <v>0</v>
      </c>
      <c r="N21" s="89">
        <f t="shared" si="2"/>
        <v>0.97742759795570699</v>
      </c>
      <c r="O21" s="89">
        <f t="shared" si="2"/>
        <v>0</v>
      </c>
      <c r="P21" s="89">
        <f t="shared" si="2"/>
        <v>0</v>
      </c>
      <c r="Q21" s="89">
        <f t="shared" si="2"/>
        <v>1.235093696763203E-2</v>
      </c>
      <c r="R21" s="89">
        <f t="shared" si="2"/>
        <v>0</v>
      </c>
      <c r="S21" s="89">
        <f t="shared" si="2"/>
        <v>7.6660988074957418E-3</v>
      </c>
      <c r="T21" s="89">
        <f t="shared" si="2"/>
        <v>1</v>
      </c>
    </row>
    <row r="22" spans="1:21" s="87" customFormat="1" x14ac:dyDescent="0.25">
      <c r="A22" s="88" t="s">
        <v>90</v>
      </c>
      <c r="B22" s="88" t="s">
        <v>91</v>
      </c>
      <c r="C22" s="89">
        <f t="shared" si="2"/>
        <v>0</v>
      </c>
      <c r="D22" s="89">
        <f t="shared" si="2"/>
        <v>0</v>
      </c>
      <c r="E22" s="89">
        <f t="shared" si="2"/>
        <v>0</v>
      </c>
      <c r="F22" s="89">
        <f t="shared" si="2"/>
        <v>0</v>
      </c>
      <c r="G22" s="89">
        <f t="shared" si="2"/>
        <v>0</v>
      </c>
      <c r="H22" s="89">
        <f t="shared" si="2"/>
        <v>0</v>
      </c>
      <c r="I22" s="89">
        <f t="shared" si="2"/>
        <v>0</v>
      </c>
      <c r="J22" s="89">
        <f t="shared" si="2"/>
        <v>0</v>
      </c>
      <c r="K22" s="89">
        <f t="shared" si="2"/>
        <v>0</v>
      </c>
      <c r="L22" s="89">
        <f t="shared" si="2"/>
        <v>0</v>
      </c>
      <c r="M22" s="89">
        <f t="shared" si="2"/>
        <v>1</v>
      </c>
      <c r="N22" s="89">
        <f t="shared" si="2"/>
        <v>0</v>
      </c>
      <c r="O22" s="89">
        <f t="shared" si="2"/>
        <v>0</v>
      </c>
      <c r="P22" s="89">
        <f t="shared" si="2"/>
        <v>0</v>
      </c>
      <c r="Q22" s="89">
        <f t="shared" si="2"/>
        <v>0</v>
      </c>
      <c r="R22" s="89">
        <f t="shared" si="2"/>
        <v>0</v>
      </c>
      <c r="S22" s="89">
        <f t="shared" si="2"/>
        <v>0</v>
      </c>
      <c r="T22" s="89">
        <f t="shared" si="2"/>
        <v>1</v>
      </c>
    </row>
    <row r="23" spans="1:21" s="87" customFormat="1" x14ac:dyDescent="0.25">
      <c r="A23" s="91" t="s">
        <v>98</v>
      </c>
      <c r="B23" s="91" t="s">
        <v>222</v>
      </c>
      <c r="C23" s="92">
        <f t="shared" si="2"/>
        <v>0</v>
      </c>
      <c r="D23" s="92">
        <f t="shared" si="2"/>
        <v>0</v>
      </c>
      <c r="E23" s="92">
        <f t="shared" si="2"/>
        <v>0</v>
      </c>
      <c r="F23" s="92">
        <f t="shared" si="2"/>
        <v>0</v>
      </c>
      <c r="G23" s="92">
        <f t="shared" si="2"/>
        <v>0</v>
      </c>
      <c r="H23" s="92">
        <f t="shared" si="2"/>
        <v>0</v>
      </c>
      <c r="I23" s="92">
        <f t="shared" si="2"/>
        <v>0</v>
      </c>
      <c r="J23" s="92">
        <f t="shared" si="2"/>
        <v>0</v>
      </c>
      <c r="K23" s="92">
        <f t="shared" si="2"/>
        <v>0</v>
      </c>
      <c r="L23" s="92">
        <f t="shared" si="2"/>
        <v>0</v>
      </c>
      <c r="M23" s="92">
        <f t="shared" si="2"/>
        <v>1</v>
      </c>
      <c r="N23" s="92">
        <f t="shared" si="2"/>
        <v>0</v>
      </c>
      <c r="O23" s="92">
        <f t="shared" si="2"/>
        <v>0</v>
      </c>
      <c r="P23" s="92">
        <f t="shared" si="2"/>
        <v>0</v>
      </c>
      <c r="Q23" s="92">
        <f t="shared" si="2"/>
        <v>0</v>
      </c>
      <c r="R23" s="92">
        <f t="shared" si="2"/>
        <v>0</v>
      </c>
      <c r="S23" s="92">
        <f t="shared" si="2"/>
        <v>0</v>
      </c>
      <c r="T23" s="92">
        <f t="shared" si="2"/>
        <v>1</v>
      </c>
    </row>
    <row r="25" spans="1:21" ht="30" x14ac:dyDescent="0.25">
      <c r="C25" s="93" t="s">
        <v>203</v>
      </c>
      <c r="D25" s="93" t="s">
        <v>204</v>
      </c>
      <c r="E25" s="93" t="s">
        <v>205</v>
      </c>
      <c r="F25" s="93" t="s">
        <v>206</v>
      </c>
      <c r="G25" s="93" t="s">
        <v>207</v>
      </c>
      <c r="H25" s="93" t="s">
        <v>208</v>
      </c>
      <c r="I25" s="93" t="s">
        <v>209</v>
      </c>
      <c r="J25" s="93" t="s">
        <v>210</v>
      </c>
      <c r="K25" s="93" t="s">
        <v>211</v>
      </c>
      <c r="L25" s="93" t="s">
        <v>212</v>
      </c>
      <c r="M25" s="93" t="s">
        <v>213</v>
      </c>
      <c r="N25" s="93" t="s">
        <v>214</v>
      </c>
      <c r="O25" s="93" t="s">
        <v>215</v>
      </c>
      <c r="P25" s="93" t="s">
        <v>216</v>
      </c>
      <c r="Q25" s="93" t="s">
        <v>217</v>
      </c>
      <c r="R25" s="93" t="s">
        <v>218</v>
      </c>
      <c r="S25" s="93" t="s">
        <v>219</v>
      </c>
      <c r="T25" s="94" t="s">
        <v>187</v>
      </c>
    </row>
    <row r="26" spans="1:21" s="87" customFormat="1" x14ac:dyDescent="0.25">
      <c r="A26" s="85" t="s">
        <v>11</v>
      </c>
      <c r="B26" s="85" t="s">
        <v>12</v>
      </c>
      <c r="C26" s="95">
        <v>134</v>
      </c>
      <c r="D26" s="96">
        <v>6064</v>
      </c>
      <c r="E26" s="96">
        <v>815</v>
      </c>
      <c r="F26" s="96">
        <v>79</v>
      </c>
      <c r="G26" s="96">
        <v>844</v>
      </c>
      <c r="H26" s="96">
        <v>282</v>
      </c>
      <c r="I26" s="96">
        <v>107</v>
      </c>
      <c r="J26" s="96"/>
      <c r="K26" s="96"/>
      <c r="L26" s="96">
        <v>43</v>
      </c>
      <c r="M26" s="96"/>
      <c r="N26" s="96">
        <v>152</v>
      </c>
      <c r="O26" s="96">
        <v>134</v>
      </c>
      <c r="P26" s="96"/>
      <c r="Q26" s="96">
        <v>104</v>
      </c>
      <c r="R26" s="96">
        <v>11</v>
      </c>
      <c r="S26" s="96">
        <v>50</v>
      </c>
      <c r="T26" s="97">
        <f t="shared" ref="T26:T46" si="3">SUM(C26:S26)</f>
        <v>8819</v>
      </c>
    </row>
    <row r="27" spans="1:21" s="87" customFormat="1" x14ac:dyDescent="0.25">
      <c r="A27" s="88" t="s">
        <v>19</v>
      </c>
      <c r="B27" s="88" t="s">
        <v>223</v>
      </c>
      <c r="C27" s="98">
        <v>18.333333333333336</v>
      </c>
      <c r="D27" s="98">
        <v>2025.6666666666661</v>
      </c>
      <c r="E27" s="98">
        <v>72.999999999999986</v>
      </c>
      <c r="F27" s="98"/>
      <c r="G27" s="98">
        <v>115.66666666666667</v>
      </c>
      <c r="H27" s="98"/>
      <c r="I27" s="98">
        <v>45</v>
      </c>
      <c r="J27" s="98">
        <v>1</v>
      </c>
      <c r="K27" s="98">
        <v>18.666666666666668</v>
      </c>
      <c r="L27" s="98"/>
      <c r="M27" s="98"/>
      <c r="N27" s="98">
        <v>418.66666666666669</v>
      </c>
      <c r="O27" s="98">
        <v>0.66666666666666663</v>
      </c>
      <c r="P27" s="98">
        <v>59.333333333333329</v>
      </c>
      <c r="Q27" s="98">
        <v>1</v>
      </c>
      <c r="R27" s="99"/>
      <c r="S27" s="98">
        <v>268.66666666666663</v>
      </c>
      <c r="T27" s="100">
        <f t="shared" si="3"/>
        <v>3045.6666666666652</v>
      </c>
    </row>
    <row r="28" spans="1:21" s="87" customFormat="1" x14ac:dyDescent="0.25">
      <c r="A28" s="88" t="s">
        <v>22</v>
      </c>
      <c r="B28" s="88" t="s">
        <v>224</v>
      </c>
      <c r="C28" s="99"/>
      <c r="D28" s="98"/>
      <c r="E28" s="99"/>
      <c r="F28" s="98"/>
      <c r="G28" s="99"/>
      <c r="H28" s="98"/>
      <c r="I28" s="98"/>
      <c r="J28" s="99"/>
      <c r="K28" s="98"/>
      <c r="L28" s="98">
        <v>34.666666666666664</v>
      </c>
      <c r="M28" s="98"/>
      <c r="N28" s="98">
        <v>97.333333333333329</v>
      </c>
      <c r="O28" s="98"/>
      <c r="P28" s="98"/>
      <c r="Q28" s="98"/>
      <c r="R28" s="99"/>
      <c r="S28" s="98"/>
      <c r="T28" s="100">
        <f t="shared" si="3"/>
        <v>132</v>
      </c>
    </row>
    <row r="29" spans="1:21" s="87" customFormat="1" x14ac:dyDescent="0.25">
      <c r="A29" s="88" t="s">
        <v>24</v>
      </c>
      <c r="B29" s="88" t="s">
        <v>225</v>
      </c>
      <c r="C29" s="98"/>
      <c r="D29" s="98">
        <v>10.666666666666668</v>
      </c>
      <c r="E29" s="98">
        <v>2.6666666666666665</v>
      </c>
      <c r="F29" s="98">
        <v>0.66666666666666663</v>
      </c>
      <c r="G29" s="98">
        <v>962.33333333333348</v>
      </c>
      <c r="H29" s="98">
        <v>1</v>
      </c>
      <c r="I29" s="98">
        <v>0.33333333333333331</v>
      </c>
      <c r="J29" s="98">
        <v>4.666666666666667</v>
      </c>
      <c r="K29" s="98">
        <v>0.33333333333333331</v>
      </c>
      <c r="L29" s="98">
        <v>0.66666666666666663</v>
      </c>
      <c r="M29" s="98"/>
      <c r="N29" s="98">
        <v>11.000000000000002</v>
      </c>
      <c r="O29" s="98">
        <v>62.333333333333336</v>
      </c>
      <c r="P29" s="98"/>
      <c r="Q29" s="98">
        <v>9.6666666666666661</v>
      </c>
      <c r="R29" s="99">
        <v>0.66666666666666663</v>
      </c>
      <c r="S29" s="98">
        <v>13.666666666666668</v>
      </c>
      <c r="T29" s="100">
        <f t="shared" si="3"/>
        <v>1080.666666666667</v>
      </c>
    </row>
    <row r="30" spans="1:21" s="87" customFormat="1" x14ac:dyDescent="0.25">
      <c r="A30" s="88" t="s">
        <v>28</v>
      </c>
      <c r="B30" s="88" t="s">
        <v>226</v>
      </c>
      <c r="C30" s="98"/>
      <c r="D30" s="98">
        <v>5.333333333333333</v>
      </c>
      <c r="E30" s="98"/>
      <c r="F30" s="98"/>
      <c r="G30" s="98">
        <v>0.33333333333333331</v>
      </c>
      <c r="H30" s="98">
        <v>479.33333333333331</v>
      </c>
      <c r="I30" s="99"/>
      <c r="J30" s="98">
        <v>0.33333333333333331</v>
      </c>
      <c r="K30" s="98">
        <v>1.3333333333333333</v>
      </c>
      <c r="L30" s="99"/>
      <c r="M30" s="99"/>
      <c r="N30" s="99"/>
      <c r="O30" s="99"/>
      <c r="P30" s="99"/>
      <c r="Q30" s="98"/>
      <c r="R30" s="99"/>
      <c r="S30" s="99">
        <v>1.3333333333333333</v>
      </c>
      <c r="T30" s="100">
        <f t="shared" si="3"/>
        <v>487.99999999999994</v>
      </c>
    </row>
    <row r="31" spans="1:21" s="87" customFormat="1" x14ac:dyDescent="0.25">
      <c r="A31" s="88" t="s">
        <v>32</v>
      </c>
      <c r="B31" s="88" t="s">
        <v>227</v>
      </c>
      <c r="C31" s="99"/>
      <c r="D31" s="99">
        <v>2</v>
      </c>
      <c r="E31" s="99"/>
      <c r="F31" s="99">
        <v>599</v>
      </c>
      <c r="G31" s="99"/>
      <c r="H31" s="99"/>
      <c r="I31" s="99"/>
      <c r="J31" s="99"/>
      <c r="K31" s="99"/>
      <c r="L31" s="99"/>
      <c r="M31" s="99"/>
      <c r="N31" s="99"/>
      <c r="O31" s="99"/>
      <c r="P31" s="99"/>
      <c r="Q31" s="99"/>
      <c r="R31" s="99"/>
      <c r="S31" s="99"/>
      <c r="T31" s="100">
        <f>SUM(C31:S31)</f>
        <v>601</v>
      </c>
    </row>
    <row r="32" spans="1:21" s="87" customFormat="1" x14ac:dyDescent="0.25">
      <c r="A32" s="88" t="s">
        <v>38</v>
      </c>
      <c r="B32" s="88" t="s">
        <v>220</v>
      </c>
      <c r="C32" s="98"/>
      <c r="D32" s="98"/>
      <c r="E32" s="98"/>
      <c r="F32" s="98"/>
      <c r="G32" s="98"/>
      <c r="H32" s="98"/>
      <c r="I32" s="99">
        <v>1.6666666666666667</v>
      </c>
      <c r="J32" s="99"/>
      <c r="K32" s="98"/>
      <c r="L32" s="98"/>
      <c r="M32" s="99"/>
      <c r="N32" s="98"/>
      <c r="O32" s="99"/>
      <c r="P32" s="99"/>
      <c r="Q32" s="98"/>
      <c r="R32" s="99"/>
      <c r="S32" s="99"/>
      <c r="T32" s="100">
        <f t="shared" si="3"/>
        <v>1.6666666666666667</v>
      </c>
    </row>
    <row r="33" spans="1:20" s="87" customFormat="1" x14ac:dyDescent="0.25">
      <c r="A33" s="88" t="s">
        <v>39</v>
      </c>
      <c r="B33" s="88" t="s">
        <v>40</v>
      </c>
      <c r="C33" s="98"/>
      <c r="D33" s="98"/>
      <c r="E33" s="99"/>
      <c r="F33" s="98"/>
      <c r="G33" s="99"/>
      <c r="H33" s="98"/>
      <c r="I33" s="98"/>
      <c r="J33" s="99"/>
      <c r="K33" s="98">
        <v>0.33333333333333331</v>
      </c>
      <c r="L33" s="98">
        <v>241.99999999999997</v>
      </c>
      <c r="M33" s="99"/>
      <c r="N33" s="98">
        <v>0.33333333333333331</v>
      </c>
      <c r="O33" s="98"/>
      <c r="P33" s="98"/>
      <c r="Q33" s="98">
        <v>1.3333333333333333</v>
      </c>
      <c r="R33" s="99"/>
      <c r="S33" s="99">
        <v>0.33333333333333331</v>
      </c>
      <c r="T33" s="100">
        <f t="shared" si="3"/>
        <v>244.33333333333334</v>
      </c>
    </row>
    <row r="34" spans="1:20" s="87" customFormat="1" x14ac:dyDescent="0.25">
      <c r="A34" s="88" t="s">
        <v>44</v>
      </c>
      <c r="B34" s="88" t="s">
        <v>228</v>
      </c>
      <c r="C34" s="99"/>
      <c r="D34" s="98"/>
      <c r="E34" s="99"/>
      <c r="F34" s="99"/>
      <c r="G34" s="98"/>
      <c r="H34" s="98"/>
      <c r="I34" s="99"/>
      <c r="J34" s="99"/>
      <c r="K34" s="99"/>
      <c r="L34" s="99"/>
      <c r="M34" s="99"/>
      <c r="N34" s="98">
        <v>4</v>
      </c>
      <c r="O34" s="98"/>
      <c r="P34" s="98"/>
      <c r="Q34" s="98">
        <v>313.00000000000006</v>
      </c>
      <c r="R34" s="99"/>
      <c r="S34" s="99">
        <v>0.66666666666666663</v>
      </c>
      <c r="T34" s="100">
        <f t="shared" si="3"/>
        <v>317.66666666666674</v>
      </c>
    </row>
    <row r="35" spans="1:20" s="87" customFormat="1" x14ac:dyDescent="0.25">
      <c r="A35" s="88" t="s">
        <v>48</v>
      </c>
      <c r="B35" s="88" t="s">
        <v>49</v>
      </c>
      <c r="C35" s="98">
        <v>1</v>
      </c>
      <c r="D35" s="98">
        <v>4.666666666666667</v>
      </c>
      <c r="E35" s="98"/>
      <c r="F35" s="98"/>
      <c r="G35" s="99">
        <v>1.6666666666666665</v>
      </c>
      <c r="H35" s="99"/>
      <c r="I35" s="98"/>
      <c r="J35" s="98">
        <v>1</v>
      </c>
      <c r="K35" s="98">
        <v>0.33333333333333331</v>
      </c>
      <c r="L35" s="99">
        <v>6.333333333333333</v>
      </c>
      <c r="M35" s="99"/>
      <c r="N35" s="98">
        <v>47.666666666666664</v>
      </c>
      <c r="O35" s="99">
        <v>0.33333333333333331</v>
      </c>
      <c r="P35" s="99"/>
      <c r="Q35" s="98">
        <v>151.66666666666666</v>
      </c>
      <c r="R35" s="99"/>
      <c r="S35" s="99">
        <v>4.666666666666667</v>
      </c>
      <c r="T35" s="100">
        <f t="shared" si="3"/>
        <v>219.33333333333331</v>
      </c>
    </row>
    <row r="36" spans="1:20" s="87" customFormat="1" x14ac:dyDescent="0.25">
      <c r="A36" s="88" t="s">
        <v>52</v>
      </c>
      <c r="B36" s="88" t="s">
        <v>229</v>
      </c>
      <c r="C36" s="99">
        <v>355</v>
      </c>
      <c r="D36" s="99">
        <v>0.33333333333333331</v>
      </c>
      <c r="E36" s="99">
        <v>0.66666666666666663</v>
      </c>
      <c r="F36" s="99"/>
      <c r="G36" s="99">
        <v>1.3333333333333333</v>
      </c>
      <c r="H36" s="99">
        <v>1</v>
      </c>
      <c r="I36" s="99"/>
      <c r="J36" s="99"/>
      <c r="K36" s="99">
        <v>2</v>
      </c>
      <c r="L36" s="99"/>
      <c r="M36" s="98"/>
      <c r="N36" s="98"/>
      <c r="O36" s="99"/>
      <c r="P36" s="99"/>
      <c r="Q36" s="98"/>
      <c r="R36" s="99"/>
      <c r="S36" s="99">
        <v>6.666666666666667</v>
      </c>
      <c r="T36" s="100">
        <f>SUM(C36:S36)</f>
        <v>367</v>
      </c>
    </row>
    <row r="37" spans="1:20" s="87" customFormat="1" x14ac:dyDescent="0.25">
      <c r="A37" s="88" t="s">
        <v>34</v>
      </c>
      <c r="B37" s="88" t="s">
        <v>230</v>
      </c>
      <c r="C37" s="99"/>
      <c r="D37" s="98"/>
      <c r="E37" s="98"/>
      <c r="F37" s="99"/>
      <c r="G37" s="99">
        <v>40</v>
      </c>
      <c r="H37" s="99"/>
      <c r="I37" s="99"/>
      <c r="J37" s="98"/>
      <c r="K37" s="98"/>
      <c r="L37" s="99"/>
      <c r="M37" s="99"/>
      <c r="N37" s="99"/>
      <c r="O37" s="99"/>
      <c r="P37" s="99"/>
      <c r="Q37" s="98"/>
      <c r="R37" s="99"/>
      <c r="S37" s="99"/>
      <c r="T37" s="100">
        <f>SUM(C37:S37)</f>
        <v>40</v>
      </c>
    </row>
    <row r="38" spans="1:20" s="87" customFormat="1" x14ac:dyDescent="0.25">
      <c r="A38" s="88" t="s">
        <v>65</v>
      </c>
      <c r="B38" s="88" t="s">
        <v>66</v>
      </c>
      <c r="C38" s="98">
        <v>6.3333333333333339</v>
      </c>
      <c r="D38" s="98">
        <v>24.333333333333336</v>
      </c>
      <c r="E38" s="98"/>
      <c r="F38" s="98"/>
      <c r="G38" s="98"/>
      <c r="H38" s="98">
        <v>13.333333333333334</v>
      </c>
      <c r="I38" s="98">
        <v>2.6666666666666665</v>
      </c>
      <c r="J38" s="98"/>
      <c r="K38" s="98">
        <v>342</v>
      </c>
      <c r="L38" s="98">
        <v>2.6666666666666665</v>
      </c>
      <c r="M38" s="99"/>
      <c r="N38" s="98">
        <v>0.66666666666666663</v>
      </c>
      <c r="O38" s="99"/>
      <c r="P38" s="98"/>
      <c r="Q38" s="98">
        <v>7.333333333333333</v>
      </c>
      <c r="R38" s="99"/>
      <c r="S38" s="98">
        <v>0.33333333333333331</v>
      </c>
      <c r="T38" s="100">
        <f t="shared" si="3"/>
        <v>399.66666666666669</v>
      </c>
    </row>
    <row r="39" spans="1:20" s="87" customFormat="1" x14ac:dyDescent="0.25">
      <c r="A39" s="88" t="s">
        <v>68</v>
      </c>
      <c r="B39" s="88" t="s">
        <v>69</v>
      </c>
      <c r="C39" s="99"/>
      <c r="D39" s="98">
        <v>1.3333333333333333</v>
      </c>
      <c r="E39" s="99">
        <v>230</v>
      </c>
      <c r="F39" s="98"/>
      <c r="G39" s="99"/>
      <c r="H39" s="99">
        <v>1</v>
      </c>
      <c r="I39" s="99"/>
      <c r="J39" s="99">
        <v>0.33333333333333331</v>
      </c>
      <c r="K39" s="98"/>
      <c r="L39" s="99"/>
      <c r="M39" s="99"/>
      <c r="N39" s="99"/>
      <c r="O39" s="99"/>
      <c r="P39" s="99"/>
      <c r="Q39" s="99"/>
      <c r="R39" s="99"/>
      <c r="S39" s="99">
        <v>2.6666666666666665</v>
      </c>
      <c r="T39" s="100">
        <f t="shared" si="3"/>
        <v>235.33333333333334</v>
      </c>
    </row>
    <row r="40" spans="1:20" s="87" customFormat="1" x14ac:dyDescent="0.25">
      <c r="A40" s="88" t="s">
        <v>55</v>
      </c>
      <c r="B40" s="88" t="s">
        <v>231</v>
      </c>
      <c r="C40" s="99"/>
      <c r="D40" s="99">
        <v>1.6666666666666665</v>
      </c>
      <c r="E40" s="99">
        <v>3.6666666666666665</v>
      </c>
      <c r="F40" s="99"/>
      <c r="G40" s="98">
        <v>1.3333333333333333</v>
      </c>
      <c r="H40" s="99">
        <v>0.66666666666666663</v>
      </c>
      <c r="I40" s="99">
        <v>1</v>
      </c>
      <c r="J40" s="99">
        <v>532.33333333333326</v>
      </c>
      <c r="K40" s="99">
        <v>2</v>
      </c>
      <c r="L40" s="99"/>
      <c r="M40" s="99"/>
      <c r="N40" s="98"/>
      <c r="O40" s="99"/>
      <c r="P40" s="99"/>
      <c r="Q40" s="99"/>
      <c r="R40" s="99"/>
      <c r="S40" s="99"/>
      <c r="T40" s="100">
        <f t="shared" si="3"/>
        <v>542.66666666666663</v>
      </c>
    </row>
    <row r="41" spans="1:20" s="87" customFormat="1" x14ac:dyDescent="0.25">
      <c r="A41" s="88" t="s">
        <v>74</v>
      </c>
      <c r="B41" s="88" t="s">
        <v>232</v>
      </c>
      <c r="C41" s="99"/>
      <c r="D41" s="99"/>
      <c r="E41" s="99"/>
      <c r="F41" s="99"/>
      <c r="G41" s="99"/>
      <c r="H41" s="99"/>
      <c r="I41" s="99"/>
      <c r="J41" s="99">
        <v>67.333333333333329</v>
      </c>
      <c r="K41" s="99"/>
      <c r="L41" s="99"/>
      <c r="M41" s="99"/>
      <c r="N41" s="99"/>
      <c r="O41" s="99"/>
      <c r="P41" s="99"/>
      <c r="Q41" s="99"/>
      <c r="R41" s="99"/>
      <c r="S41" s="99"/>
      <c r="T41" s="100">
        <f>SUM(C41:S41)</f>
        <v>67.333333333333329</v>
      </c>
    </row>
    <row r="42" spans="1:20" s="87" customFormat="1" x14ac:dyDescent="0.25">
      <c r="A42" s="88" t="s">
        <v>79</v>
      </c>
      <c r="B42" s="88" t="s">
        <v>233</v>
      </c>
      <c r="C42" s="98"/>
      <c r="D42" s="98"/>
      <c r="E42" s="98"/>
      <c r="F42" s="98"/>
      <c r="G42" s="98"/>
      <c r="H42" s="98"/>
      <c r="I42" s="98"/>
      <c r="J42" s="98"/>
      <c r="K42" s="98"/>
      <c r="L42" s="98"/>
      <c r="M42" s="99"/>
      <c r="N42" s="98"/>
      <c r="O42" s="99">
        <v>72.666666666666671</v>
      </c>
      <c r="P42" s="98"/>
      <c r="Q42" s="98">
        <v>0.66666666666666663</v>
      </c>
      <c r="R42" s="99"/>
      <c r="S42" s="98"/>
      <c r="T42" s="100">
        <f t="shared" si="3"/>
        <v>73.333333333333343</v>
      </c>
    </row>
    <row r="43" spans="1:20" s="87" customFormat="1" x14ac:dyDescent="0.25">
      <c r="A43" s="88" t="s">
        <v>84</v>
      </c>
      <c r="B43" s="88" t="s">
        <v>234</v>
      </c>
      <c r="C43" s="98"/>
      <c r="D43" s="98"/>
      <c r="E43" s="98"/>
      <c r="F43" s="98"/>
      <c r="G43" s="99"/>
      <c r="H43" s="98"/>
      <c r="I43" s="98"/>
      <c r="J43" s="98"/>
      <c r="K43" s="98"/>
      <c r="L43" s="98"/>
      <c r="M43" s="99"/>
      <c r="N43" s="98"/>
      <c r="O43" s="98"/>
      <c r="P43" s="99">
        <v>364.66666666666669</v>
      </c>
      <c r="Q43" s="99"/>
      <c r="R43" s="99"/>
      <c r="S43" s="98"/>
      <c r="T43" s="100">
        <f t="shared" si="3"/>
        <v>364.66666666666669</v>
      </c>
    </row>
    <row r="44" spans="1:20" s="87" customFormat="1" x14ac:dyDescent="0.25">
      <c r="A44" s="88" t="s">
        <v>87</v>
      </c>
      <c r="B44" s="88" t="s">
        <v>235</v>
      </c>
      <c r="C44" s="99"/>
      <c r="D44" s="98"/>
      <c r="E44" s="99"/>
      <c r="F44" s="98"/>
      <c r="G44" s="99">
        <v>2</v>
      </c>
      <c r="H44" s="99"/>
      <c r="I44" s="99"/>
      <c r="J44" s="99"/>
      <c r="K44" s="98"/>
      <c r="L44" s="99"/>
      <c r="M44" s="99"/>
      <c r="N44" s="99">
        <v>765</v>
      </c>
      <c r="O44" s="99"/>
      <c r="P44" s="99"/>
      <c r="Q44" s="99">
        <v>9.6666666666666679</v>
      </c>
      <c r="R44" s="99"/>
      <c r="S44" s="99">
        <v>6</v>
      </c>
      <c r="T44" s="100">
        <f t="shared" si="3"/>
        <v>782.66666666666663</v>
      </c>
    </row>
    <row r="45" spans="1:20" s="87" customFormat="1" x14ac:dyDescent="0.25">
      <c r="A45" s="88" t="s">
        <v>90</v>
      </c>
      <c r="B45" s="88" t="s">
        <v>236</v>
      </c>
      <c r="C45" s="99"/>
      <c r="D45" s="99"/>
      <c r="E45" s="99"/>
      <c r="F45" s="99"/>
      <c r="G45" s="98"/>
      <c r="H45" s="99"/>
      <c r="I45" s="99"/>
      <c r="J45" s="99"/>
      <c r="K45" s="99"/>
      <c r="L45" s="99"/>
      <c r="M45" s="99">
        <v>243</v>
      </c>
      <c r="N45" s="98"/>
      <c r="O45" s="99"/>
      <c r="P45" s="99"/>
      <c r="Q45" s="99"/>
      <c r="R45" s="99"/>
      <c r="S45" s="99"/>
      <c r="T45" s="100">
        <f t="shared" si="3"/>
        <v>243</v>
      </c>
    </row>
    <row r="46" spans="1:20" s="87" customFormat="1" x14ac:dyDescent="0.25">
      <c r="A46" s="91" t="s">
        <v>98</v>
      </c>
      <c r="B46" s="91" t="s">
        <v>237</v>
      </c>
      <c r="C46" s="101"/>
      <c r="D46" s="102"/>
      <c r="E46" s="101"/>
      <c r="F46" s="101"/>
      <c r="G46" s="102"/>
      <c r="H46" s="101"/>
      <c r="I46" s="101"/>
      <c r="J46" s="101"/>
      <c r="K46" s="101"/>
      <c r="L46" s="101"/>
      <c r="M46" s="101">
        <v>76.333333333333329</v>
      </c>
      <c r="N46" s="102"/>
      <c r="O46" s="101"/>
      <c r="P46" s="101"/>
      <c r="Q46" s="101"/>
      <c r="R46" s="101"/>
      <c r="S46" s="101"/>
      <c r="T46" s="103">
        <f t="shared" si="3"/>
        <v>76.333333333333329</v>
      </c>
    </row>
    <row r="47" spans="1:20" x14ac:dyDescent="0.25">
      <c r="C47" s="104">
        <f t="shared" ref="C47:T47" si="4">SUM(C26:C46)</f>
        <v>514.66666666666674</v>
      </c>
      <c r="D47" s="105">
        <f t="shared" si="4"/>
        <v>8139.9999999999991</v>
      </c>
      <c r="E47" s="104">
        <f t="shared" si="4"/>
        <v>1125</v>
      </c>
      <c r="F47" s="104">
        <f t="shared" si="4"/>
        <v>678.66666666666663</v>
      </c>
      <c r="G47" s="105">
        <f t="shared" si="4"/>
        <v>1968.6666666666665</v>
      </c>
      <c r="H47" s="104">
        <f t="shared" si="4"/>
        <v>778.33333333333326</v>
      </c>
      <c r="I47" s="104">
        <f t="shared" si="4"/>
        <v>157.66666666666666</v>
      </c>
      <c r="J47" s="104">
        <f t="shared" si="4"/>
        <v>607</v>
      </c>
      <c r="K47" s="104">
        <f t="shared" si="4"/>
        <v>367</v>
      </c>
      <c r="L47" s="104">
        <f t="shared" si="4"/>
        <v>329.33333333333331</v>
      </c>
      <c r="M47" s="104">
        <f t="shared" si="4"/>
        <v>319.33333333333331</v>
      </c>
      <c r="N47" s="105">
        <f t="shared" si="4"/>
        <v>1496.6666666666667</v>
      </c>
      <c r="O47" s="104">
        <f t="shared" si="4"/>
        <v>270</v>
      </c>
      <c r="P47" s="104">
        <f t="shared" si="4"/>
        <v>424</v>
      </c>
      <c r="Q47" s="104">
        <f t="shared" si="4"/>
        <v>598.33333333333337</v>
      </c>
      <c r="R47" s="104">
        <f t="shared" si="4"/>
        <v>11.666666666666666</v>
      </c>
      <c r="S47" s="104">
        <f t="shared" si="4"/>
        <v>355</v>
      </c>
      <c r="T47" s="106">
        <f t="shared" si="4"/>
        <v>18141.333333333332</v>
      </c>
    </row>
    <row r="49" spans="1:22" ht="30" x14ac:dyDescent="0.25">
      <c r="A49" s="336" t="s">
        <v>238</v>
      </c>
      <c r="B49" s="337"/>
      <c r="C49" s="93" t="s">
        <v>203</v>
      </c>
      <c r="D49" s="93" t="s">
        <v>204</v>
      </c>
      <c r="E49" s="93" t="s">
        <v>205</v>
      </c>
      <c r="F49" s="93" t="s">
        <v>206</v>
      </c>
      <c r="G49" s="93" t="s">
        <v>207</v>
      </c>
      <c r="H49" s="93" t="s">
        <v>208</v>
      </c>
      <c r="I49" s="93" t="s">
        <v>209</v>
      </c>
      <c r="J49" s="93" t="s">
        <v>210</v>
      </c>
      <c r="K49" s="93" t="s">
        <v>211</v>
      </c>
      <c r="L49" s="93" t="s">
        <v>212</v>
      </c>
      <c r="M49" s="93" t="s">
        <v>213</v>
      </c>
      <c r="N49" s="93" t="s">
        <v>214</v>
      </c>
      <c r="O49" s="93" t="s">
        <v>215</v>
      </c>
      <c r="P49" s="93" t="s">
        <v>216</v>
      </c>
      <c r="Q49" s="93" t="s">
        <v>217</v>
      </c>
      <c r="R49" s="93" t="s">
        <v>218</v>
      </c>
      <c r="S49" s="93" t="s">
        <v>219</v>
      </c>
      <c r="T49" s="94" t="s">
        <v>187</v>
      </c>
    </row>
    <row r="50" spans="1:22" x14ac:dyDescent="0.25">
      <c r="A50" s="85" t="s">
        <v>11</v>
      </c>
      <c r="B50" s="85" t="s">
        <v>12</v>
      </c>
      <c r="C50" s="95" t="e">
        <f>+C26-#REF!</f>
        <v>#REF!</v>
      </c>
      <c r="D50" s="96" t="e">
        <f>+D26-#REF!</f>
        <v>#REF!</v>
      </c>
      <c r="E50" s="96" t="e">
        <f>+E26-#REF!</f>
        <v>#REF!</v>
      </c>
      <c r="F50" s="96" t="e">
        <f>+F26-#REF!</f>
        <v>#REF!</v>
      </c>
      <c r="G50" s="96" t="e">
        <f>+G26-#REF!</f>
        <v>#REF!</v>
      </c>
      <c r="H50" s="96" t="e">
        <f>+H26-#REF!</f>
        <v>#REF!</v>
      </c>
      <c r="I50" s="96" t="e">
        <f>+I26-#REF!</f>
        <v>#REF!</v>
      </c>
      <c r="J50" s="96" t="e">
        <f>+J26-#REF!</f>
        <v>#REF!</v>
      </c>
      <c r="K50" s="96" t="e">
        <f>+K26-#REF!</f>
        <v>#REF!</v>
      </c>
      <c r="L50" s="96" t="e">
        <f>+L26-#REF!</f>
        <v>#REF!</v>
      </c>
      <c r="M50" s="96" t="e">
        <f>+M26-#REF!</f>
        <v>#REF!</v>
      </c>
      <c r="N50" s="96" t="e">
        <f>+N26-#REF!</f>
        <v>#REF!</v>
      </c>
      <c r="O50" s="96" t="e">
        <f>+O26-#REF!</f>
        <v>#REF!</v>
      </c>
      <c r="P50" s="96" t="e">
        <f>+P26-#REF!</f>
        <v>#REF!</v>
      </c>
      <c r="Q50" s="96" t="e">
        <f>+Q26-#REF!</f>
        <v>#REF!</v>
      </c>
      <c r="R50" s="96" t="e">
        <f>+R26-#REF!</f>
        <v>#REF!</v>
      </c>
      <c r="S50" s="96" t="e">
        <f>+S26-#REF!</f>
        <v>#REF!</v>
      </c>
      <c r="T50" s="97" t="e">
        <f t="shared" ref="T50:T54" si="5">SUM(C50:S50)</f>
        <v>#REF!</v>
      </c>
    </row>
    <row r="51" spans="1:22" x14ac:dyDescent="0.25">
      <c r="A51" s="88" t="s">
        <v>19</v>
      </c>
      <c r="B51" s="88" t="s">
        <v>223</v>
      </c>
      <c r="C51" s="98" t="e">
        <f>+C27-#REF!</f>
        <v>#REF!</v>
      </c>
      <c r="D51" s="98" t="e">
        <f>+D27-#REF!</f>
        <v>#REF!</v>
      </c>
      <c r="E51" s="98" t="e">
        <f>+E27-#REF!</f>
        <v>#REF!</v>
      </c>
      <c r="F51" s="98" t="e">
        <f>+F27-#REF!</f>
        <v>#REF!</v>
      </c>
      <c r="G51" s="98" t="e">
        <f>+G27-#REF!</f>
        <v>#REF!</v>
      </c>
      <c r="H51" s="98" t="e">
        <f>+H27-#REF!</f>
        <v>#REF!</v>
      </c>
      <c r="I51" s="98" t="e">
        <f>+I27-#REF!</f>
        <v>#REF!</v>
      </c>
      <c r="J51" s="98" t="e">
        <f>+J27-#REF!</f>
        <v>#REF!</v>
      </c>
      <c r="K51" s="98" t="e">
        <f>+K27-#REF!</f>
        <v>#REF!</v>
      </c>
      <c r="L51" s="98" t="e">
        <f>+L27-#REF!</f>
        <v>#REF!</v>
      </c>
      <c r="M51" s="98" t="e">
        <f>+M27-#REF!</f>
        <v>#REF!</v>
      </c>
      <c r="N51" s="98" t="e">
        <f>+N27-#REF!</f>
        <v>#REF!</v>
      </c>
      <c r="O51" s="98" t="e">
        <f>+O27-#REF!</f>
        <v>#REF!</v>
      </c>
      <c r="P51" s="98" t="e">
        <f>+P27-#REF!</f>
        <v>#REF!</v>
      </c>
      <c r="Q51" s="98" t="e">
        <f>+Q27-#REF!</f>
        <v>#REF!</v>
      </c>
      <c r="R51" s="99" t="e">
        <f>+R27-#REF!</f>
        <v>#REF!</v>
      </c>
      <c r="S51" s="98" t="e">
        <f>+S27-#REF!</f>
        <v>#REF!</v>
      </c>
      <c r="T51" s="100" t="e">
        <f t="shared" si="5"/>
        <v>#REF!</v>
      </c>
    </row>
    <row r="52" spans="1:22" x14ac:dyDescent="0.25">
      <c r="A52" s="88" t="s">
        <v>22</v>
      </c>
      <c r="B52" s="88" t="s">
        <v>224</v>
      </c>
      <c r="C52" s="99" t="e">
        <f>+C28-#REF!</f>
        <v>#REF!</v>
      </c>
      <c r="D52" s="98" t="e">
        <f>+D28-#REF!</f>
        <v>#REF!</v>
      </c>
      <c r="E52" s="99" t="e">
        <f>+E28-#REF!</f>
        <v>#REF!</v>
      </c>
      <c r="F52" s="98" t="e">
        <f>+F28-#REF!</f>
        <v>#REF!</v>
      </c>
      <c r="G52" s="99" t="e">
        <f>+G28-#REF!</f>
        <v>#REF!</v>
      </c>
      <c r="H52" s="98" t="e">
        <f>+H28-#REF!</f>
        <v>#REF!</v>
      </c>
      <c r="I52" s="98" t="e">
        <f>+I28-#REF!</f>
        <v>#REF!</v>
      </c>
      <c r="J52" s="99" t="e">
        <f>+J28-#REF!</f>
        <v>#REF!</v>
      </c>
      <c r="K52" s="98" t="e">
        <f>+K28-#REF!</f>
        <v>#REF!</v>
      </c>
      <c r="L52" s="98" t="e">
        <f>+L28-#REF!</f>
        <v>#REF!</v>
      </c>
      <c r="M52" s="98" t="e">
        <f>+M28-#REF!</f>
        <v>#REF!</v>
      </c>
      <c r="N52" s="98" t="e">
        <f>+N28-#REF!</f>
        <v>#REF!</v>
      </c>
      <c r="O52" s="98" t="e">
        <f>+O28-#REF!</f>
        <v>#REF!</v>
      </c>
      <c r="P52" s="98" t="e">
        <f>+P28-#REF!</f>
        <v>#REF!</v>
      </c>
      <c r="Q52" s="98" t="e">
        <f>+Q28-#REF!</f>
        <v>#REF!</v>
      </c>
      <c r="R52" s="99" t="e">
        <f>+R28-#REF!</f>
        <v>#REF!</v>
      </c>
      <c r="S52" s="98" t="e">
        <f>+S28-#REF!</f>
        <v>#REF!</v>
      </c>
      <c r="T52" s="100" t="e">
        <f t="shared" si="5"/>
        <v>#REF!</v>
      </c>
    </row>
    <row r="53" spans="1:22" x14ac:dyDescent="0.25">
      <c r="A53" s="88" t="s">
        <v>24</v>
      </c>
      <c r="B53" s="88" t="s">
        <v>225</v>
      </c>
      <c r="C53" s="98" t="e">
        <f>+C29-#REF!</f>
        <v>#REF!</v>
      </c>
      <c r="D53" s="98" t="e">
        <f>+D29-#REF!</f>
        <v>#REF!</v>
      </c>
      <c r="E53" s="98" t="e">
        <f>+E29-#REF!</f>
        <v>#REF!</v>
      </c>
      <c r="F53" s="98" t="e">
        <f>+F29-#REF!</f>
        <v>#REF!</v>
      </c>
      <c r="G53" s="98" t="e">
        <f>+G29-#REF!</f>
        <v>#REF!</v>
      </c>
      <c r="H53" s="98" t="e">
        <f>+H29-#REF!</f>
        <v>#REF!</v>
      </c>
      <c r="I53" s="98" t="e">
        <f>+I29-#REF!</f>
        <v>#REF!</v>
      </c>
      <c r="J53" s="98" t="e">
        <f>+J29-#REF!</f>
        <v>#REF!</v>
      </c>
      <c r="K53" s="98" t="e">
        <f>+K29-#REF!</f>
        <v>#REF!</v>
      </c>
      <c r="L53" s="98" t="e">
        <f>+L29-#REF!</f>
        <v>#REF!</v>
      </c>
      <c r="M53" s="98" t="e">
        <f>+M29-#REF!</f>
        <v>#REF!</v>
      </c>
      <c r="N53" s="98" t="e">
        <f>+N29-#REF!</f>
        <v>#REF!</v>
      </c>
      <c r="O53" s="98" t="e">
        <f>+O29-#REF!</f>
        <v>#REF!</v>
      </c>
      <c r="P53" s="98" t="e">
        <f>+P29-#REF!</f>
        <v>#REF!</v>
      </c>
      <c r="Q53" s="98" t="e">
        <f>+Q29-#REF!</f>
        <v>#REF!</v>
      </c>
      <c r="R53" s="99" t="e">
        <f>+R29-#REF!</f>
        <v>#REF!</v>
      </c>
      <c r="S53" s="98" t="e">
        <f>+S29-#REF!</f>
        <v>#REF!</v>
      </c>
      <c r="T53" s="100" t="e">
        <f t="shared" si="5"/>
        <v>#REF!</v>
      </c>
    </row>
    <row r="54" spans="1:22" x14ac:dyDescent="0.25">
      <c r="A54" s="88" t="s">
        <v>28</v>
      </c>
      <c r="B54" s="88" t="s">
        <v>226</v>
      </c>
      <c r="C54" s="98" t="e">
        <f>+C30-#REF!</f>
        <v>#REF!</v>
      </c>
      <c r="D54" s="98" t="e">
        <f>+D30-#REF!</f>
        <v>#REF!</v>
      </c>
      <c r="E54" s="98" t="e">
        <f>+E30-#REF!</f>
        <v>#REF!</v>
      </c>
      <c r="F54" s="98" t="e">
        <f>+F30-#REF!</f>
        <v>#REF!</v>
      </c>
      <c r="G54" s="98" t="e">
        <f>+G30-#REF!</f>
        <v>#REF!</v>
      </c>
      <c r="H54" s="98" t="e">
        <f>+H30-#REF!</f>
        <v>#REF!</v>
      </c>
      <c r="I54" s="99" t="e">
        <f>+I30-#REF!</f>
        <v>#REF!</v>
      </c>
      <c r="J54" s="98" t="e">
        <f>+J30-#REF!</f>
        <v>#REF!</v>
      </c>
      <c r="K54" s="98" t="e">
        <f>+K30-#REF!</f>
        <v>#REF!</v>
      </c>
      <c r="L54" s="99" t="e">
        <f>+L30-#REF!</f>
        <v>#REF!</v>
      </c>
      <c r="M54" s="99" t="e">
        <f>+M30-#REF!</f>
        <v>#REF!</v>
      </c>
      <c r="N54" s="99" t="e">
        <f>+N30-#REF!</f>
        <v>#REF!</v>
      </c>
      <c r="O54" s="99" t="e">
        <f>+O30-#REF!</f>
        <v>#REF!</v>
      </c>
      <c r="P54" s="99" t="e">
        <f>+P30-#REF!</f>
        <v>#REF!</v>
      </c>
      <c r="Q54" s="98" t="e">
        <f>+Q30-#REF!</f>
        <v>#REF!</v>
      </c>
      <c r="R54" s="99" t="e">
        <f>+R30-#REF!</f>
        <v>#REF!</v>
      </c>
      <c r="S54" s="99" t="e">
        <f>+S30-#REF!</f>
        <v>#REF!</v>
      </c>
      <c r="T54" s="100" t="e">
        <f t="shared" si="5"/>
        <v>#REF!</v>
      </c>
    </row>
    <row r="55" spans="1:22" x14ac:dyDescent="0.25">
      <c r="A55" s="88" t="s">
        <v>32</v>
      </c>
      <c r="B55" s="88" t="s">
        <v>227</v>
      </c>
      <c r="C55" s="99" t="e">
        <f>+C31-#REF!</f>
        <v>#REF!</v>
      </c>
      <c r="D55" s="99" t="e">
        <f>+D31-#REF!</f>
        <v>#REF!</v>
      </c>
      <c r="E55" s="99" t="e">
        <f>+E31-#REF!</f>
        <v>#REF!</v>
      </c>
      <c r="F55" s="99" t="e">
        <f>+F31-#REF!</f>
        <v>#REF!</v>
      </c>
      <c r="G55" s="99" t="e">
        <f>+G31-#REF!</f>
        <v>#REF!</v>
      </c>
      <c r="H55" s="99" t="e">
        <f>+H31-#REF!</f>
        <v>#REF!</v>
      </c>
      <c r="I55" s="99" t="e">
        <f>+I31-#REF!</f>
        <v>#REF!</v>
      </c>
      <c r="J55" s="99" t="e">
        <f>+J31-#REF!</f>
        <v>#REF!</v>
      </c>
      <c r="K55" s="99" t="e">
        <f>+K31-#REF!</f>
        <v>#REF!</v>
      </c>
      <c r="L55" s="99" t="e">
        <f>+L31-#REF!</f>
        <v>#REF!</v>
      </c>
      <c r="M55" s="99" t="e">
        <f>+M31-#REF!</f>
        <v>#REF!</v>
      </c>
      <c r="N55" s="99" t="e">
        <f>+N31-#REF!</f>
        <v>#REF!</v>
      </c>
      <c r="O55" s="99" t="e">
        <f>+O31-#REF!</f>
        <v>#REF!</v>
      </c>
      <c r="P55" s="99" t="e">
        <f>+P31-#REF!</f>
        <v>#REF!</v>
      </c>
      <c r="Q55" s="99" t="e">
        <f>+Q31-#REF!</f>
        <v>#REF!</v>
      </c>
      <c r="R55" s="99" t="e">
        <f>+R31-#REF!</f>
        <v>#REF!</v>
      </c>
      <c r="S55" s="99" t="e">
        <f>+S31-#REF!</f>
        <v>#REF!</v>
      </c>
      <c r="T55" s="100" t="e">
        <f>SUM(C55:S55)</f>
        <v>#REF!</v>
      </c>
      <c r="V55">
        <f>9322+8819</f>
        <v>18141</v>
      </c>
    </row>
    <row r="56" spans="1:22" x14ac:dyDescent="0.25">
      <c r="A56" s="88" t="s">
        <v>38</v>
      </c>
      <c r="B56" s="88" t="s">
        <v>220</v>
      </c>
      <c r="C56" s="98" t="e">
        <f>+C32-#REF!</f>
        <v>#REF!</v>
      </c>
      <c r="D56" s="98" t="e">
        <f>+D32-#REF!</f>
        <v>#REF!</v>
      </c>
      <c r="E56" s="98" t="e">
        <f>+E32-#REF!</f>
        <v>#REF!</v>
      </c>
      <c r="F56" s="98" t="e">
        <f>+F32-#REF!</f>
        <v>#REF!</v>
      </c>
      <c r="G56" s="98" t="e">
        <f>+G32-#REF!</f>
        <v>#REF!</v>
      </c>
      <c r="H56" s="98" t="e">
        <f>+H32-#REF!</f>
        <v>#REF!</v>
      </c>
      <c r="I56" s="99" t="e">
        <f>+I32-#REF!</f>
        <v>#REF!</v>
      </c>
      <c r="J56" s="99" t="e">
        <f>+J32-#REF!</f>
        <v>#REF!</v>
      </c>
      <c r="K56" s="98" t="e">
        <f>+K32-#REF!</f>
        <v>#REF!</v>
      </c>
      <c r="L56" s="98" t="e">
        <f>+L32-#REF!</f>
        <v>#REF!</v>
      </c>
      <c r="M56" s="99" t="e">
        <f>+M32-#REF!</f>
        <v>#REF!</v>
      </c>
      <c r="N56" s="98" t="e">
        <f>+N32-#REF!</f>
        <v>#REF!</v>
      </c>
      <c r="O56" s="99" t="e">
        <f>+O32-#REF!</f>
        <v>#REF!</v>
      </c>
      <c r="P56" s="99" t="e">
        <f>+P32-#REF!</f>
        <v>#REF!</v>
      </c>
      <c r="Q56" s="98" t="e">
        <f>+Q32-#REF!</f>
        <v>#REF!</v>
      </c>
      <c r="R56" s="99" t="e">
        <f>+R32-#REF!</f>
        <v>#REF!</v>
      </c>
      <c r="S56" s="99" t="e">
        <f>+S32-#REF!</f>
        <v>#REF!</v>
      </c>
      <c r="T56" s="100" t="e">
        <f t="shared" ref="T56:T59" si="6">SUM(C56:S56)</f>
        <v>#REF!</v>
      </c>
    </row>
    <row r="57" spans="1:22" x14ac:dyDescent="0.25">
      <c r="A57" s="88" t="s">
        <v>39</v>
      </c>
      <c r="B57" s="88" t="s">
        <v>40</v>
      </c>
      <c r="C57" s="98" t="e">
        <f>+C33-#REF!</f>
        <v>#REF!</v>
      </c>
      <c r="D57" s="98" t="e">
        <f>+D33-#REF!</f>
        <v>#REF!</v>
      </c>
      <c r="E57" s="99" t="e">
        <f>+E33-#REF!</f>
        <v>#REF!</v>
      </c>
      <c r="F57" s="98" t="e">
        <f>+F33-#REF!</f>
        <v>#REF!</v>
      </c>
      <c r="G57" s="99" t="e">
        <f>+G33-#REF!</f>
        <v>#REF!</v>
      </c>
      <c r="H57" s="98" t="e">
        <f>+H33-#REF!</f>
        <v>#REF!</v>
      </c>
      <c r="I57" s="98" t="e">
        <f>+I33-#REF!</f>
        <v>#REF!</v>
      </c>
      <c r="J57" s="99" t="e">
        <f>+J33-#REF!</f>
        <v>#REF!</v>
      </c>
      <c r="K57" s="98" t="e">
        <f>+K33-#REF!</f>
        <v>#REF!</v>
      </c>
      <c r="L57" s="98" t="e">
        <f>+L33-#REF!</f>
        <v>#REF!</v>
      </c>
      <c r="M57" s="99" t="e">
        <f>+M33-#REF!</f>
        <v>#REF!</v>
      </c>
      <c r="N57" s="98" t="e">
        <f>+N33-#REF!</f>
        <v>#REF!</v>
      </c>
      <c r="O57" s="98" t="e">
        <f>+O33-#REF!</f>
        <v>#REF!</v>
      </c>
      <c r="P57" s="98" t="e">
        <f>+P33-#REF!</f>
        <v>#REF!</v>
      </c>
      <c r="Q57" s="98" t="e">
        <f>+Q33-#REF!</f>
        <v>#REF!</v>
      </c>
      <c r="R57" s="99" t="e">
        <f>+R33-#REF!</f>
        <v>#REF!</v>
      </c>
      <c r="S57" s="99" t="e">
        <f>+S33-#REF!</f>
        <v>#REF!</v>
      </c>
      <c r="T57" s="100" t="e">
        <f t="shared" si="6"/>
        <v>#REF!</v>
      </c>
      <c r="V57" s="107" t="s">
        <v>239</v>
      </c>
    </row>
    <row r="58" spans="1:22" x14ac:dyDescent="0.25">
      <c r="A58" s="88" t="s">
        <v>44</v>
      </c>
      <c r="B58" s="88" t="s">
        <v>228</v>
      </c>
      <c r="C58" s="99" t="e">
        <f>+C34-#REF!</f>
        <v>#REF!</v>
      </c>
      <c r="D58" s="98" t="e">
        <f>+D34-#REF!</f>
        <v>#REF!</v>
      </c>
      <c r="E58" s="99" t="e">
        <f>+E34-#REF!</f>
        <v>#REF!</v>
      </c>
      <c r="F58" s="99" t="e">
        <f>+F34-#REF!</f>
        <v>#REF!</v>
      </c>
      <c r="G58" s="98" t="e">
        <f>+G34-#REF!</f>
        <v>#REF!</v>
      </c>
      <c r="H58" s="98" t="e">
        <f>+H34-#REF!</f>
        <v>#REF!</v>
      </c>
      <c r="I58" s="99" t="e">
        <f>+I34-#REF!</f>
        <v>#REF!</v>
      </c>
      <c r="J58" s="99" t="e">
        <f>+J34-#REF!</f>
        <v>#REF!</v>
      </c>
      <c r="K58" s="99" t="e">
        <f>+K34-#REF!</f>
        <v>#REF!</v>
      </c>
      <c r="L58" s="99" t="e">
        <f>+L34-#REF!</f>
        <v>#REF!</v>
      </c>
      <c r="M58" s="99" t="e">
        <f>+M34-#REF!</f>
        <v>#REF!</v>
      </c>
      <c r="N58" s="98" t="e">
        <f>+N34-#REF!</f>
        <v>#REF!</v>
      </c>
      <c r="O58" s="98" t="e">
        <f>+O34-#REF!</f>
        <v>#REF!</v>
      </c>
      <c r="P58" s="98" t="e">
        <f>+P34-#REF!</f>
        <v>#REF!</v>
      </c>
      <c r="Q58" s="98" t="e">
        <f>+Q34-#REF!</f>
        <v>#REF!</v>
      </c>
      <c r="R58" s="99" t="e">
        <f>+R34-#REF!</f>
        <v>#REF!</v>
      </c>
      <c r="S58" s="99" t="e">
        <f>+S34-#REF!</f>
        <v>#REF!</v>
      </c>
      <c r="T58" s="100" t="e">
        <f t="shared" si="6"/>
        <v>#REF!</v>
      </c>
      <c r="V58" s="108">
        <v>3045.6666666666665</v>
      </c>
    </row>
    <row r="59" spans="1:22" x14ac:dyDescent="0.25">
      <c r="A59" s="88" t="s">
        <v>48</v>
      </c>
      <c r="B59" s="88" t="s">
        <v>49</v>
      </c>
      <c r="C59" s="98" t="e">
        <f>+C35-#REF!</f>
        <v>#REF!</v>
      </c>
      <c r="D59" s="98" t="e">
        <f>+D35-#REF!</f>
        <v>#REF!</v>
      </c>
      <c r="E59" s="98" t="e">
        <f>+E35-#REF!</f>
        <v>#REF!</v>
      </c>
      <c r="F59" s="98" t="e">
        <f>+F35-#REF!</f>
        <v>#REF!</v>
      </c>
      <c r="G59" s="99" t="e">
        <f>+G35-#REF!</f>
        <v>#REF!</v>
      </c>
      <c r="H59" s="99" t="e">
        <f>+H35-#REF!</f>
        <v>#REF!</v>
      </c>
      <c r="I59" s="98" t="e">
        <f>+I35-#REF!</f>
        <v>#REF!</v>
      </c>
      <c r="J59" s="98" t="e">
        <f>+J35-#REF!</f>
        <v>#REF!</v>
      </c>
      <c r="K59" s="98" t="e">
        <f>+K35-#REF!</f>
        <v>#REF!</v>
      </c>
      <c r="L59" s="99" t="e">
        <f>+L35-#REF!</f>
        <v>#REF!</v>
      </c>
      <c r="M59" s="99" t="e">
        <f>+M35-#REF!</f>
        <v>#REF!</v>
      </c>
      <c r="N59" s="98" t="e">
        <f>+N35-#REF!</f>
        <v>#REF!</v>
      </c>
      <c r="O59" s="99" t="e">
        <f>+O35-#REF!</f>
        <v>#REF!</v>
      </c>
      <c r="P59" s="99" t="e">
        <f>+P35-#REF!</f>
        <v>#REF!</v>
      </c>
      <c r="Q59" s="98" t="e">
        <f>+Q35-#REF!</f>
        <v>#REF!</v>
      </c>
      <c r="R59" s="99" t="e">
        <f>+R35-#REF!</f>
        <v>#REF!</v>
      </c>
      <c r="S59" s="99" t="e">
        <f>+S35-#REF!</f>
        <v>#REF!</v>
      </c>
      <c r="T59" s="100" t="e">
        <f t="shared" si="6"/>
        <v>#REF!</v>
      </c>
      <c r="V59" s="108">
        <v>131.99999999999997</v>
      </c>
    </row>
    <row r="60" spans="1:22" x14ac:dyDescent="0.25">
      <c r="A60" s="88" t="s">
        <v>52</v>
      </c>
      <c r="B60" s="88" t="s">
        <v>229</v>
      </c>
      <c r="C60" s="99" t="e">
        <f>+C36-#REF!</f>
        <v>#REF!</v>
      </c>
      <c r="D60" s="99" t="e">
        <f>+D36-#REF!</f>
        <v>#REF!</v>
      </c>
      <c r="E60" s="99" t="e">
        <f>+E36-#REF!</f>
        <v>#REF!</v>
      </c>
      <c r="F60" s="99" t="e">
        <f>+F36-#REF!</f>
        <v>#REF!</v>
      </c>
      <c r="G60" s="99" t="e">
        <f>+G36-#REF!</f>
        <v>#REF!</v>
      </c>
      <c r="H60" s="99" t="e">
        <f>+H36-#REF!</f>
        <v>#REF!</v>
      </c>
      <c r="I60" s="99" t="e">
        <f>+I36-#REF!</f>
        <v>#REF!</v>
      </c>
      <c r="J60" s="99" t="e">
        <f>+J36-#REF!</f>
        <v>#REF!</v>
      </c>
      <c r="K60" s="99" t="e">
        <f>+K36-#REF!</f>
        <v>#REF!</v>
      </c>
      <c r="L60" s="99" t="e">
        <f>+L36-#REF!</f>
        <v>#REF!</v>
      </c>
      <c r="M60" s="98" t="e">
        <f>+M36-#REF!</f>
        <v>#REF!</v>
      </c>
      <c r="N60" s="98" t="e">
        <f>+N36-#REF!</f>
        <v>#REF!</v>
      </c>
      <c r="O60" s="99" t="e">
        <f>+O36-#REF!</f>
        <v>#REF!</v>
      </c>
      <c r="P60" s="99" t="e">
        <f>+P36-#REF!</f>
        <v>#REF!</v>
      </c>
      <c r="Q60" s="98" t="e">
        <f>+Q36-#REF!</f>
        <v>#REF!</v>
      </c>
      <c r="R60" s="99" t="e">
        <f>+R36-#REF!</f>
        <v>#REF!</v>
      </c>
      <c r="S60" s="99" t="e">
        <f>+S36-#REF!</f>
        <v>#REF!</v>
      </c>
      <c r="T60" s="100" t="e">
        <f>SUM(C60:S60)</f>
        <v>#REF!</v>
      </c>
      <c r="V60" s="108">
        <v>1080.6666666666665</v>
      </c>
    </row>
    <row r="61" spans="1:22" x14ac:dyDescent="0.25">
      <c r="A61" s="88" t="s">
        <v>34</v>
      </c>
      <c r="B61" s="88" t="s">
        <v>230</v>
      </c>
      <c r="C61" s="99" t="e">
        <f>+C37-#REF!</f>
        <v>#REF!</v>
      </c>
      <c r="D61" s="98" t="e">
        <f>+D37-#REF!</f>
        <v>#REF!</v>
      </c>
      <c r="E61" s="98" t="e">
        <f>+E37-#REF!</f>
        <v>#REF!</v>
      </c>
      <c r="F61" s="99" t="e">
        <f>+F37-#REF!</f>
        <v>#REF!</v>
      </c>
      <c r="G61" s="99" t="e">
        <f>+G37-#REF!</f>
        <v>#REF!</v>
      </c>
      <c r="H61" s="99" t="e">
        <f>+H37-#REF!</f>
        <v>#REF!</v>
      </c>
      <c r="I61" s="99" t="e">
        <f>+I37-#REF!</f>
        <v>#REF!</v>
      </c>
      <c r="J61" s="98" t="e">
        <f>+J37-#REF!</f>
        <v>#REF!</v>
      </c>
      <c r="K61" s="98" t="e">
        <f>+K37-#REF!</f>
        <v>#REF!</v>
      </c>
      <c r="L61" s="99" t="e">
        <f>+L37-#REF!</f>
        <v>#REF!</v>
      </c>
      <c r="M61" s="99" t="e">
        <f>+M37-#REF!</f>
        <v>#REF!</v>
      </c>
      <c r="N61" s="99" t="e">
        <f>+N37-#REF!</f>
        <v>#REF!</v>
      </c>
      <c r="O61" s="99" t="e">
        <f>+O37-#REF!</f>
        <v>#REF!</v>
      </c>
      <c r="P61" s="99" t="e">
        <f>+P37-#REF!</f>
        <v>#REF!</v>
      </c>
      <c r="Q61" s="98" t="e">
        <f>+Q37-#REF!</f>
        <v>#REF!</v>
      </c>
      <c r="R61" s="99" t="e">
        <f>+R37-#REF!</f>
        <v>#REF!</v>
      </c>
      <c r="S61" s="99" t="e">
        <f>+S37-#REF!</f>
        <v>#REF!</v>
      </c>
      <c r="T61" s="100" t="e">
        <f>SUM(C61:S61)</f>
        <v>#REF!</v>
      </c>
      <c r="V61" s="108">
        <v>1.6666666666666667</v>
      </c>
    </row>
    <row r="62" spans="1:22" x14ac:dyDescent="0.25">
      <c r="A62" s="88" t="s">
        <v>65</v>
      </c>
      <c r="B62" s="88" t="s">
        <v>66</v>
      </c>
      <c r="C62" s="98" t="e">
        <f>+C38-#REF!</f>
        <v>#REF!</v>
      </c>
      <c r="D62" s="98" t="e">
        <f>+D38-#REF!</f>
        <v>#REF!</v>
      </c>
      <c r="E62" s="98" t="e">
        <f>+E38-#REF!</f>
        <v>#REF!</v>
      </c>
      <c r="F62" s="98" t="e">
        <f>+F38-#REF!</f>
        <v>#REF!</v>
      </c>
      <c r="G62" s="98" t="e">
        <f>+G38-#REF!</f>
        <v>#REF!</v>
      </c>
      <c r="H62" s="98" t="e">
        <f>+H38-#REF!</f>
        <v>#REF!</v>
      </c>
      <c r="I62" s="98" t="e">
        <f>+I38-#REF!</f>
        <v>#REF!</v>
      </c>
      <c r="J62" s="98" t="e">
        <f>+J38-#REF!</f>
        <v>#REF!</v>
      </c>
      <c r="K62" s="98" t="e">
        <f>+K38-#REF!</f>
        <v>#REF!</v>
      </c>
      <c r="L62" s="98" t="e">
        <f>+L38-#REF!</f>
        <v>#REF!</v>
      </c>
      <c r="M62" s="99" t="e">
        <f>+M38-#REF!</f>
        <v>#REF!</v>
      </c>
      <c r="N62" s="98" t="e">
        <f>+N38-#REF!</f>
        <v>#REF!</v>
      </c>
      <c r="O62" s="99" t="e">
        <f>+O38-#REF!</f>
        <v>#REF!</v>
      </c>
      <c r="P62" s="98" t="e">
        <f>+P38-#REF!</f>
        <v>#REF!</v>
      </c>
      <c r="Q62" s="98" t="e">
        <f>+Q38-#REF!</f>
        <v>#REF!</v>
      </c>
      <c r="R62" s="99" t="e">
        <f>+R38-#REF!</f>
        <v>#REF!</v>
      </c>
      <c r="S62" s="98" t="e">
        <f>+S38-#REF!</f>
        <v>#REF!</v>
      </c>
      <c r="T62" s="100" t="e">
        <f t="shared" ref="T62:T64" si="7">SUM(C62:S62)</f>
        <v>#REF!</v>
      </c>
      <c r="V62" s="108">
        <v>487.99999999999989</v>
      </c>
    </row>
    <row r="63" spans="1:22" x14ac:dyDescent="0.25">
      <c r="A63" s="88" t="s">
        <v>68</v>
      </c>
      <c r="B63" s="88" t="s">
        <v>69</v>
      </c>
      <c r="C63" s="99" t="e">
        <f>+C39-#REF!</f>
        <v>#REF!</v>
      </c>
      <c r="D63" s="98" t="e">
        <f>+D39-#REF!</f>
        <v>#REF!</v>
      </c>
      <c r="E63" s="99" t="e">
        <f>+E39-#REF!</f>
        <v>#REF!</v>
      </c>
      <c r="F63" s="98" t="e">
        <f>+F39-#REF!</f>
        <v>#REF!</v>
      </c>
      <c r="G63" s="99" t="e">
        <f>+G39-#REF!</f>
        <v>#REF!</v>
      </c>
      <c r="H63" s="99" t="e">
        <f>+H39-#REF!</f>
        <v>#REF!</v>
      </c>
      <c r="I63" s="99" t="e">
        <f>+I39-#REF!</f>
        <v>#REF!</v>
      </c>
      <c r="J63" s="99" t="e">
        <f>+J39-#REF!</f>
        <v>#REF!</v>
      </c>
      <c r="K63" s="98" t="e">
        <f>+K39-#REF!</f>
        <v>#REF!</v>
      </c>
      <c r="L63" s="99" t="e">
        <f>+L39-#REF!</f>
        <v>#REF!</v>
      </c>
      <c r="M63" s="99" t="e">
        <f>+M39-#REF!</f>
        <v>#REF!</v>
      </c>
      <c r="N63" s="99" t="e">
        <f>+N39-#REF!</f>
        <v>#REF!</v>
      </c>
      <c r="O63" s="99" t="e">
        <f>+O39-#REF!</f>
        <v>#REF!</v>
      </c>
      <c r="P63" s="99" t="e">
        <f>+P39-#REF!</f>
        <v>#REF!</v>
      </c>
      <c r="Q63" s="99" t="e">
        <f>+Q39-#REF!</f>
        <v>#REF!</v>
      </c>
      <c r="R63" s="99" t="e">
        <f>+R39-#REF!</f>
        <v>#REF!</v>
      </c>
      <c r="S63" s="99" t="e">
        <f>+S39-#REF!</f>
        <v>#REF!</v>
      </c>
      <c r="T63" s="100" t="e">
        <f t="shared" si="7"/>
        <v>#REF!</v>
      </c>
      <c r="V63" s="108">
        <v>600.99999999999989</v>
      </c>
    </row>
    <row r="64" spans="1:22" x14ac:dyDescent="0.25">
      <c r="A64" s="88" t="s">
        <v>55</v>
      </c>
      <c r="B64" s="88" t="s">
        <v>231</v>
      </c>
      <c r="C64" s="99" t="e">
        <f>+C40-#REF!</f>
        <v>#REF!</v>
      </c>
      <c r="D64" s="99" t="e">
        <f>+D40-#REF!</f>
        <v>#REF!</v>
      </c>
      <c r="E64" s="99" t="e">
        <f>+E40-#REF!</f>
        <v>#REF!</v>
      </c>
      <c r="F64" s="99" t="e">
        <f>+F40-#REF!</f>
        <v>#REF!</v>
      </c>
      <c r="G64" s="98" t="e">
        <f>+G40-#REF!</f>
        <v>#REF!</v>
      </c>
      <c r="H64" s="99" t="e">
        <f>+H40-#REF!</f>
        <v>#REF!</v>
      </c>
      <c r="I64" s="99" t="e">
        <f>+I40-#REF!</f>
        <v>#REF!</v>
      </c>
      <c r="J64" s="99" t="e">
        <f>+J40-#REF!</f>
        <v>#REF!</v>
      </c>
      <c r="K64" s="99" t="e">
        <f>+K40-#REF!</f>
        <v>#REF!</v>
      </c>
      <c r="L64" s="99" t="e">
        <f>+L40-#REF!</f>
        <v>#REF!</v>
      </c>
      <c r="M64" s="99" t="e">
        <f>+M40-#REF!</f>
        <v>#REF!</v>
      </c>
      <c r="N64" s="98" t="e">
        <f>+N40-#REF!</f>
        <v>#REF!</v>
      </c>
      <c r="O64" s="99" t="e">
        <f>+O40-#REF!</f>
        <v>#REF!</v>
      </c>
      <c r="P64" s="99" t="e">
        <f>+P40-#REF!</f>
        <v>#REF!</v>
      </c>
      <c r="Q64" s="99" t="e">
        <f>+Q40-#REF!</f>
        <v>#REF!</v>
      </c>
      <c r="R64" s="99" t="e">
        <f>+R40-#REF!</f>
        <v>#REF!</v>
      </c>
      <c r="S64" s="99" t="e">
        <f>+S40-#REF!</f>
        <v>#REF!</v>
      </c>
      <c r="T64" s="100" t="e">
        <f t="shared" si="7"/>
        <v>#REF!</v>
      </c>
      <c r="V64" s="108">
        <v>244.3333333333334</v>
      </c>
    </row>
    <row r="65" spans="1:22" x14ac:dyDescent="0.25">
      <c r="A65" s="88" t="s">
        <v>74</v>
      </c>
      <c r="B65" s="88" t="s">
        <v>232</v>
      </c>
      <c r="C65" s="99" t="e">
        <f>+C41-#REF!</f>
        <v>#REF!</v>
      </c>
      <c r="D65" s="99" t="e">
        <f>+D41-#REF!</f>
        <v>#REF!</v>
      </c>
      <c r="E65" s="99" t="e">
        <f>+E41-#REF!</f>
        <v>#REF!</v>
      </c>
      <c r="F65" s="99" t="e">
        <f>+F41-#REF!</f>
        <v>#REF!</v>
      </c>
      <c r="G65" s="99" t="e">
        <f>+G41-#REF!</f>
        <v>#REF!</v>
      </c>
      <c r="H65" s="99" t="e">
        <f>+H41-#REF!</f>
        <v>#REF!</v>
      </c>
      <c r="I65" s="99" t="e">
        <f>+I41-#REF!</f>
        <v>#REF!</v>
      </c>
      <c r="J65" s="99" t="e">
        <f>+J41-#REF!</f>
        <v>#REF!</v>
      </c>
      <c r="K65" s="99" t="e">
        <f>+K41-#REF!</f>
        <v>#REF!</v>
      </c>
      <c r="L65" s="99" t="e">
        <f>+L41-#REF!</f>
        <v>#REF!</v>
      </c>
      <c r="M65" s="99" t="e">
        <f>+M41-#REF!</f>
        <v>#REF!</v>
      </c>
      <c r="N65" s="99" t="e">
        <f>+N41-#REF!</f>
        <v>#REF!</v>
      </c>
      <c r="O65" s="99" t="e">
        <f>+O41-#REF!</f>
        <v>#REF!</v>
      </c>
      <c r="P65" s="99" t="e">
        <f>+P41-#REF!</f>
        <v>#REF!</v>
      </c>
      <c r="Q65" s="99" t="e">
        <f>+Q41-#REF!</f>
        <v>#REF!</v>
      </c>
      <c r="R65" s="99" t="e">
        <f>+R41-#REF!</f>
        <v>#REF!</v>
      </c>
      <c r="S65" s="99" t="e">
        <f>+S41-#REF!</f>
        <v>#REF!</v>
      </c>
      <c r="T65" s="100" t="e">
        <f>SUM(C65:S65)</f>
        <v>#REF!</v>
      </c>
      <c r="V65" s="108">
        <v>317.66666666666674</v>
      </c>
    </row>
    <row r="66" spans="1:22" x14ac:dyDescent="0.25">
      <c r="A66" s="88" t="s">
        <v>79</v>
      </c>
      <c r="B66" s="88" t="s">
        <v>233</v>
      </c>
      <c r="C66" s="98" t="e">
        <f>+C42-#REF!</f>
        <v>#REF!</v>
      </c>
      <c r="D66" s="98" t="e">
        <f>+D42-#REF!</f>
        <v>#REF!</v>
      </c>
      <c r="E66" s="98" t="e">
        <f>+E42-#REF!</f>
        <v>#REF!</v>
      </c>
      <c r="F66" s="98" t="e">
        <f>+F42-#REF!</f>
        <v>#REF!</v>
      </c>
      <c r="G66" s="98" t="e">
        <f>+G42-#REF!</f>
        <v>#REF!</v>
      </c>
      <c r="H66" s="98" t="e">
        <f>+H42-#REF!</f>
        <v>#REF!</v>
      </c>
      <c r="I66" s="98" t="e">
        <f>+I42-#REF!</f>
        <v>#REF!</v>
      </c>
      <c r="J66" s="98" t="e">
        <f>+J42-#REF!</f>
        <v>#REF!</v>
      </c>
      <c r="K66" s="98" t="e">
        <f>+K42-#REF!</f>
        <v>#REF!</v>
      </c>
      <c r="L66" s="98" t="e">
        <f>+L42-#REF!</f>
        <v>#REF!</v>
      </c>
      <c r="M66" s="99" t="e">
        <f>+M42-#REF!</f>
        <v>#REF!</v>
      </c>
      <c r="N66" s="98" t="e">
        <f>+N42-#REF!</f>
        <v>#REF!</v>
      </c>
      <c r="O66" s="99" t="e">
        <f>+O42-#REF!</f>
        <v>#REF!</v>
      </c>
      <c r="P66" s="98" t="e">
        <f>+P42-#REF!</f>
        <v>#REF!</v>
      </c>
      <c r="Q66" s="98" t="e">
        <f>+Q42-#REF!</f>
        <v>#REF!</v>
      </c>
      <c r="R66" s="99" t="e">
        <f>+R42-#REF!</f>
        <v>#REF!</v>
      </c>
      <c r="S66" s="98" t="e">
        <f>+S42-#REF!</f>
        <v>#REF!</v>
      </c>
      <c r="T66" s="100" t="e">
        <f t="shared" ref="T66:T70" si="8">SUM(C66:S66)</f>
        <v>#REF!</v>
      </c>
      <c r="V66" s="108">
        <v>219.33333333333329</v>
      </c>
    </row>
    <row r="67" spans="1:22" x14ac:dyDescent="0.25">
      <c r="A67" s="88" t="s">
        <v>84</v>
      </c>
      <c r="B67" s="88" t="s">
        <v>234</v>
      </c>
      <c r="C67" s="98" t="e">
        <f>+C43-#REF!</f>
        <v>#REF!</v>
      </c>
      <c r="D67" s="98" t="e">
        <f>+D43-#REF!</f>
        <v>#REF!</v>
      </c>
      <c r="E67" s="98" t="e">
        <f>+E43-#REF!</f>
        <v>#REF!</v>
      </c>
      <c r="F67" s="98" t="e">
        <f>+F43-#REF!</f>
        <v>#REF!</v>
      </c>
      <c r="G67" s="99" t="e">
        <f>+G43-#REF!</f>
        <v>#REF!</v>
      </c>
      <c r="H67" s="98" t="e">
        <f>+H43-#REF!</f>
        <v>#REF!</v>
      </c>
      <c r="I67" s="98" t="e">
        <f>+I43-#REF!</f>
        <v>#REF!</v>
      </c>
      <c r="J67" s="98" t="e">
        <f>+J43-#REF!</f>
        <v>#REF!</v>
      </c>
      <c r="K67" s="98" t="e">
        <f>+K43-#REF!</f>
        <v>#REF!</v>
      </c>
      <c r="L67" s="98" t="e">
        <f>+L43-#REF!</f>
        <v>#REF!</v>
      </c>
      <c r="M67" s="99" t="e">
        <f>+M43-#REF!</f>
        <v>#REF!</v>
      </c>
      <c r="N67" s="98" t="e">
        <f>+N43-#REF!</f>
        <v>#REF!</v>
      </c>
      <c r="O67" s="98" t="e">
        <f>+O43-#REF!</f>
        <v>#REF!</v>
      </c>
      <c r="P67" s="99" t="e">
        <f>+P43-#REF!</f>
        <v>#REF!</v>
      </c>
      <c r="Q67" s="99" t="e">
        <f>+Q43-#REF!</f>
        <v>#REF!</v>
      </c>
      <c r="R67" s="99" t="e">
        <f>+R43-#REF!</f>
        <v>#REF!</v>
      </c>
      <c r="S67" s="98" t="e">
        <f>+S43-#REF!</f>
        <v>#REF!</v>
      </c>
      <c r="T67" s="100" t="e">
        <f t="shared" si="8"/>
        <v>#REF!</v>
      </c>
      <c r="V67" s="108">
        <v>367</v>
      </c>
    </row>
    <row r="68" spans="1:22" x14ac:dyDescent="0.25">
      <c r="A68" s="88" t="s">
        <v>87</v>
      </c>
      <c r="B68" s="88" t="s">
        <v>235</v>
      </c>
      <c r="C68" s="99" t="e">
        <f>+C44-#REF!</f>
        <v>#REF!</v>
      </c>
      <c r="D68" s="98" t="e">
        <f>+D44-#REF!</f>
        <v>#REF!</v>
      </c>
      <c r="E68" s="99" t="e">
        <f>+E44-#REF!</f>
        <v>#REF!</v>
      </c>
      <c r="F68" s="98" t="e">
        <f>+F44-#REF!</f>
        <v>#REF!</v>
      </c>
      <c r="G68" s="99" t="e">
        <f>+G44-#REF!</f>
        <v>#REF!</v>
      </c>
      <c r="H68" s="99" t="e">
        <f>+H44-#REF!</f>
        <v>#REF!</v>
      </c>
      <c r="I68" s="99" t="e">
        <f>+I44-#REF!</f>
        <v>#REF!</v>
      </c>
      <c r="J68" s="99" t="e">
        <f>+J44-#REF!</f>
        <v>#REF!</v>
      </c>
      <c r="K68" s="98" t="e">
        <f>+K44-#REF!</f>
        <v>#REF!</v>
      </c>
      <c r="L68" s="99" t="e">
        <f>+L44-#REF!</f>
        <v>#REF!</v>
      </c>
      <c r="M68" s="99" t="e">
        <f>+M44-#REF!</f>
        <v>#REF!</v>
      </c>
      <c r="N68" s="99" t="e">
        <f>+N44-#REF!</f>
        <v>#REF!</v>
      </c>
      <c r="O68" s="99" t="e">
        <f>+O44-#REF!</f>
        <v>#REF!</v>
      </c>
      <c r="P68" s="99" t="e">
        <f>+P44-#REF!</f>
        <v>#REF!</v>
      </c>
      <c r="Q68" s="99" t="e">
        <f>+Q44-#REF!</f>
        <v>#REF!</v>
      </c>
      <c r="R68" s="99" t="e">
        <f>+R44-#REF!</f>
        <v>#REF!</v>
      </c>
      <c r="S68" s="99" t="e">
        <f>+S44-#REF!</f>
        <v>#REF!</v>
      </c>
      <c r="T68" s="100" t="e">
        <f t="shared" si="8"/>
        <v>#REF!</v>
      </c>
      <c r="V68" s="108">
        <v>40</v>
      </c>
    </row>
    <row r="69" spans="1:22" x14ac:dyDescent="0.25">
      <c r="A69" s="88" t="s">
        <v>90</v>
      </c>
      <c r="B69" s="88" t="s">
        <v>236</v>
      </c>
      <c r="C69" s="99" t="e">
        <f>+C45-#REF!</f>
        <v>#REF!</v>
      </c>
      <c r="D69" s="99" t="e">
        <f>+D45-#REF!</f>
        <v>#REF!</v>
      </c>
      <c r="E69" s="99" t="e">
        <f>+E45-#REF!</f>
        <v>#REF!</v>
      </c>
      <c r="F69" s="99" t="e">
        <f>+F45-#REF!</f>
        <v>#REF!</v>
      </c>
      <c r="G69" s="98" t="e">
        <f>+G45-#REF!</f>
        <v>#REF!</v>
      </c>
      <c r="H69" s="99" t="e">
        <f>+H45-#REF!</f>
        <v>#REF!</v>
      </c>
      <c r="I69" s="99" t="e">
        <f>+I45-#REF!</f>
        <v>#REF!</v>
      </c>
      <c r="J69" s="99" t="e">
        <f>+J45-#REF!</f>
        <v>#REF!</v>
      </c>
      <c r="K69" s="99" t="e">
        <f>+K45-#REF!</f>
        <v>#REF!</v>
      </c>
      <c r="L69" s="99" t="e">
        <f>+L45-#REF!</f>
        <v>#REF!</v>
      </c>
      <c r="M69" s="99" t="e">
        <f>+M45-#REF!</f>
        <v>#REF!</v>
      </c>
      <c r="N69" s="98" t="e">
        <f>+N45-#REF!</f>
        <v>#REF!</v>
      </c>
      <c r="O69" s="99" t="e">
        <f>+O45-#REF!</f>
        <v>#REF!</v>
      </c>
      <c r="P69" s="99" t="e">
        <f>+P45-#REF!</f>
        <v>#REF!</v>
      </c>
      <c r="Q69" s="99" t="e">
        <f>+Q45-#REF!</f>
        <v>#REF!</v>
      </c>
      <c r="R69" s="99" t="e">
        <f>+R45-#REF!</f>
        <v>#REF!</v>
      </c>
      <c r="S69" s="99" t="e">
        <f>+S45-#REF!</f>
        <v>#REF!</v>
      </c>
      <c r="T69" s="100" t="e">
        <f t="shared" si="8"/>
        <v>#REF!</v>
      </c>
      <c r="V69" s="108">
        <v>399.66666666666674</v>
      </c>
    </row>
    <row r="70" spans="1:22" x14ac:dyDescent="0.25">
      <c r="A70" s="91" t="s">
        <v>98</v>
      </c>
      <c r="B70" s="91" t="s">
        <v>237</v>
      </c>
      <c r="C70" s="101" t="e">
        <f>+C46-#REF!</f>
        <v>#REF!</v>
      </c>
      <c r="D70" s="102" t="e">
        <f>+D46-#REF!</f>
        <v>#REF!</v>
      </c>
      <c r="E70" s="101" t="e">
        <f>+E46-#REF!</f>
        <v>#REF!</v>
      </c>
      <c r="F70" s="101" t="e">
        <f>+F46-#REF!</f>
        <v>#REF!</v>
      </c>
      <c r="G70" s="102" t="e">
        <f>+G46-#REF!</f>
        <v>#REF!</v>
      </c>
      <c r="H70" s="101" t="e">
        <f>+H46-#REF!</f>
        <v>#REF!</v>
      </c>
      <c r="I70" s="101" t="e">
        <f>+I46-#REF!</f>
        <v>#REF!</v>
      </c>
      <c r="J70" s="101" t="e">
        <f>+J46-#REF!</f>
        <v>#REF!</v>
      </c>
      <c r="K70" s="101" t="e">
        <f>+K46-#REF!</f>
        <v>#REF!</v>
      </c>
      <c r="L70" s="101" t="e">
        <f>+L46-#REF!</f>
        <v>#REF!</v>
      </c>
      <c r="M70" s="101" t="e">
        <f>+M46-#REF!</f>
        <v>#REF!</v>
      </c>
      <c r="N70" s="102" t="e">
        <f>+N46-#REF!</f>
        <v>#REF!</v>
      </c>
      <c r="O70" s="101" t="e">
        <f>+O46-#REF!</f>
        <v>#REF!</v>
      </c>
      <c r="P70" s="101" t="e">
        <f>+P46-#REF!</f>
        <v>#REF!</v>
      </c>
      <c r="Q70" s="101" t="e">
        <f>+Q46-#REF!</f>
        <v>#REF!</v>
      </c>
      <c r="R70" s="101" t="e">
        <f>+R46-#REF!</f>
        <v>#REF!</v>
      </c>
      <c r="S70" s="101" t="e">
        <f>+S46-#REF!</f>
        <v>#REF!</v>
      </c>
      <c r="T70" s="103" t="e">
        <f t="shared" si="8"/>
        <v>#REF!</v>
      </c>
      <c r="V70" s="108">
        <v>73.333333333333343</v>
      </c>
    </row>
    <row r="71" spans="1:22" x14ac:dyDescent="0.25">
      <c r="C71" s="104" t="e">
        <f t="shared" ref="C71:T71" si="9">SUM(C50:C70)</f>
        <v>#REF!</v>
      </c>
      <c r="D71" s="105" t="e">
        <f t="shared" si="9"/>
        <v>#REF!</v>
      </c>
      <c r="E71" s="104" t="e">
        <f t="shared" si="9"/>
        <v>#REF!</v>
      </c>
      <c r="F71" s="104" t="e">
        <f t="shared" si="9"/>
        <v>#REF!</v>
      </c>
      <c r="G71" s="105" t="e">
        <f t="shared" si="9"/>
        <v>#REF!</v>
      </c>
      <c r="H71" s="104" t="e">
        <f t="shared" si="9"/>
        <v>#REF!</v>
      </c>
      <c r="I71" s="104" t="e">
        <f t="shared" si="9"/>
        <v>#REF!</v>
      </c>
      <c r="J71" s="104" t="e">
        <f t="shared" si="9"/>
        <v>#REF!</v>
      </c>
      <c r="K71" s="104" t="e">
        <f t="shared" si="9"/>
        <v>#REF!</v>
      </c>
      <c r="L71" s="104" t="e">
        <f t="shared" si="9"/>
        <v>#REF!</v>
      </c>
      <c r="M71" s="104" t="e">
        <f t="shared" si="9"/>
        <v>#REF!</v>
      </c>
      <c r="N71" s="105" t="e">
        <f t="shared" si="9"/>
        <v>#REF!</v>
      </c>
      <c r="O71" s="104" t="e">
        <f t="shared" si="9"/>
        <v>#REF!</v>
      </c>
      <c r="P71" s="104" t="e">
        <f t="shared" si="9"/>
        <v>#REF!</v>
      </c>
      <c r="Q71" s="104" t="e">
        <f t="shared" si="9"/>
        <v>#REF!</v>
      </c>
      <c r="R71" s="104" t="e">
        <f t="shared" si="9"/>
        <v>#REF!</v>
      </c>
      <c r="S71" s="104" t="e">
        <f t="shared" si="9"/>
        <v>#REF!</v>
      </c>
      <c r="T71" s="106" t="e">
        <f t="shared" si="9"/>
        <v>#REF!</v>
      </c>
      <c r="V71" s="108">
        <v>364.66666666666669</v>
      </c>
    </row>
    <row r="72" spans="1:22" x14ac:dyDescent="0.25">
      <c r="V72" s="108">
        <v>235.33333333333334</v>
      </c>
    </row>
    <row r="73" spans="1:22" x14ac:dyDescent="0.25">
      <c r="V73" s="108">
        <v>542.66666666666663</v>
      </c>
    </row>
    <row r="74" spans="1:22" x14ac:dyDescent="0.25">
      <c r="V74" s="108">
        <v>67.333333333333329</v>
      </c>
    </row>
    <row r="75" spans="1:22" x14ac:dyDescent="0.25">
      <c r="V75" s="108">
        <v>782.66666666666663</v>
      </c>
    </row>
    <row r="76" spans="1:22" x14ac:dyDescent="0.25">
      <c r="V76" s="108">
        <v>243</v>
      </c>
    </row>
    <row r="77" spans="1:22" x14ac:dyDescent="0.25">
      <c r="V77" s="108">
        <v>76.333333333333329</v>
      </c>
    </row>
  </sheetData>
  <mergeCells count="1">
    <mergeCell ref="A49:B4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
  <sheetViews>
    <sheetView workbookViewId="0">
      <selection activeCell="AT1" sqref="A1:XFD1048576"/>
    </sheetView>
  </sheetViews>
  <sheetFormatPr defaultRowHeight="15" x14ac:dyDescent="0.25"/>
  <cols>
    <col min="2" max="2" width="45.7109375" customWidth="1"/>
    <col min="3" max="3" width="17.7109375" customWidth="1"/>
    <col min="4" max="14" width="17.7109375" style="15" customWidth="1"/>
    <col min="15" max="20" width="17.7109375" customWidth="1"/>
    <col min="21" max="24" width="12.7109375" customWidth="1"/>
    <col min="25" max="30" width="12.85546875" customWidth="1"/>
  </cols>
  <sheetData>
    <row r="1" spans="1:21" s="49" customFormat="1" ht="24" x14ac:dyDescent="0.25">
      <c r="A1" s="109"/>
      <c r="B1" s="109"/>
      <c r="C1" s="110" t="s">
        <v>203</v>
      </c>
      <c r="D1" s="110" t="s">
        <v>204</v>
      </c>
      <c r="E1" s="110" t="s">
        <v>205</v>
      </c>
      <c r="F1" s="110" t="s">
        <v>206</v>
      </c>
      <c r="G1" s="110" t="s">
        <v>207</v>
      </c>
      <c r="H1" s="110" t="s">
        <v>208</v>
      </c>
      <c r="I1" s="110" t="s">
        <v>209</v>
      </c>
      <c r="J1" s="110" t="s">
        <v>210</v>
      </c>
      <c r="K1" s="110" t="s">
        <v>211</v>
      </c>
      <c r="L1" s="110" t="s">
        <v>212</v>
      </c>
      <c r="M1" s="110" t="s">
        <v>213</v>
      </c>
      <c r="N1" s="110" t="s">
        <v>214</v>
      </c>
      <c r="O1" s="110" t="s">
        <v>215</v>
      </c>
      <c r="P1" s="110" t="s">
        <v>216</v>
      </c>
      <c r="Q1" s="110" t="s">
        <v>217</v>
      </c>
      <c r="R1" s="110" t="s">
        <v>218</v>
      </c>
      <c r="S1" s="110" t="s">
        <v>219</v>
      </c>
      <c r="T1" s="111" t="s">
        <v>187</v>
      </c>
      <c r="U1" s="112"/>
    </row>
    <row r="2" spans="1:21" s="117" customFormat="1" ht="15.75" x14ac:dyDescent="0.25">
      <c r="A2" s="113"/>
      <c r="B2" s="113"/>
      <c r="C2" s="114">
        <v>252</v>
      </c>
      <c r="D2" s="114">
        <v>254</v>
      </c>
      <c r="E2" s="114">
        <v>256</v>
      </c>
      <c r="F2" s="114">
        <v>258</v>
      </c>
      <c r="G2" s="114">
        <v>260</v>
      </c>
      <c r="H2" s="114">
        <v>263</v>
      </c>
      <c r="I2" s="114">
        <v>267</v>
      </c>
      <c r="J2" s="114">
        <v>268</v>
      </c>
      <c r="K2" s="114">
        <v>270</v>
      </c>
      <c r="L2" s="114">
        <v>272</v>
      </c>
      <c r="M2" s="114">
        <v>302</v>
      </c>
      <c r="N2" s="114">
        <v>304</v>
      </c>
      <c r="O2" s="114">
        <v>306</v>
      </c>
      <c r="P2" s="114">
        <v>308</v>
      </c>
      <c r="Q2" s="114">
        <v>310</v>
      </c>
      <c r="R2" s="114">
        <v>282</v>
      </c>
      <c r="S2" s="114">
        <v>266</v>
      </c>
      <c r="T2" s="115"/>
      <c r="U2" s="116"/>
    </row>
    <row r="3" spans="1:21" s="87" customFormat="1" x14ac:dyDescent="0.25">
      <c r="A3" s="118" t="s">
        <v>11</v>
      </c>
      <c r="B3" s="118" t="s">
        <v>12</v>
      </c>
      <c r="C3" s="119">
        <f>+C26/$T26</f>
        <v>2.0438685861500886E-2</v>
      </c>
      <c r="D3" s="119">
        <f t="shared" ref="D3:T3" si="0">+D26/$T26</f>
        <v>0.67036211435446014</v>
      </c>
      <c r="E3" s="119">
        <f t="shared" si="0"/>
        <v>6.648650008721177E-2</v>
      </c>
      <c r="F3" s="119">
        <f t="shared" si="0"/>
        <v>1.3942795049783208E-2</v>
      </c>
      <c r="G3" s="119">
        <f t="shared" si="0"/>
        <v>9.0495537700006012E-2</v>
      </c>
      <c r="H3" s="119">
        <f t="shared" si="0"/>
        <v>5.9781642199749498E-2</v>
      </c>
      <c r="I3" s="119">
        <f t="shared" si="0"/>
        <v>1.1926476000557814E-2</v>
      </c>
      <c r="J3" s="119">
        <f t="shared" si="0"/>
        <v>1.3135073332517366E-4</v>
      </c>
      <c r="K3" s="119">
        <f t="shared" si="0"/>
        <v>9.3821952375124044E-5</v>
      </c>
      <c r="L3" s="119">
        <f t="shared" si="0"/>
        <v>3.2641510158145431E-3</v>
      </c>
      <c r="M3" s="119">
        <f t="shared" si="0"/>
        <v>7.7616342419420804E-5</v>
      </c>
      <c r="N3" s="119">
        <f t="shared" si="0"/>
        <v>2.6702154109380191E-2</v>
      </c>
      <c r="O3" s="119">
        <f t="shared" si="0"/>
        <v>8.1531276613982795E-3</v>
      </c>
      <c r="P3" s="119">
        <f t="shared" si="0"/>
        <v>3.5908219954479295E-4</v>
      </c>
      <c r="Q3" s="119">
        <f t="shared" si="0"/>
        <v>1.2816931621281719E-2</v>
      </c>
      <c r="R3" s="119">
        <f t="shared" si="0"/>
        <v>1.3168337479268547E-2</v>
      </c>
      <c r="S3" s="119">
        <f t="shared" si="0"/>
        <v>1.7996756319228341E-3</v>
      </c>
      <c r="T3" s="119">
        <f t="shared" si="0"/>
        <v>1</v>
      </c>
    </row>
    <row r="4" spans="1:21" x14ac:dyDescent="0.25">
      <c r="A4" s="120" t="s">
        <v>19</v>
      </c>
      <c r="B4" s="121" t="s">
        <v>20</v>
      </c>
      <c r="C4" s="122">
        <f t="shared" ref="C4:T17" si="1">+C27/$T27</f>
        <v>7.8338353021956582E-3</v>
      </c>
      <c r="D4" s="122">
        <f t="shared" si="1"/>
        <v>0.68672461416020347</v>
      </c>
      <c r="E4" s="122">
        <f t="shared" si="1"/>
        <v>2.0463683983291979E-2</v>
      </c>
      <c r="F4" s="122">
        <f t="shared" si="1"/>
        <v>3.2042779190919824E-3</v>
      </c>
      <c r="G4" s="122">
        <f t="shared" si="1"/>
        <v>4.1416332454237606E-2</v>
      </c>
      <c r="H4" s="122">
        <f t="shared" si="1"/>
        <v>4.2758383920350803E-3</v>
      </c>
      <c r="I4" s="122">
        <f t="shared" si="1"/>
        <v>1.281711167636793E-2</v>
      </c>
      <c r="J4" s="122">
        <f t="shared" si="1"/>
        <v>1.8726299527160937E-3</v>
      </c>
      <c r="K4" s="122">
        <f t="shared" si="1"/>
        <v>4.4422943878320671E-3</v>
      </c>
      <c r="L4" s="122">
        <f t="shared" si="1"/>
        <v>3.7452599054321875E-4</v>
      </c>
      <c r="M4" s="122">
        <f t="shared" si="1"/>
        <v>1.0403499737311632E-5</v>
      </c>
      <c r="N4" s="122">
        <f t="shared" si="1"/>
        <v>0.12519051408893953</v>
      </c>
      <c r="O4" s="122">
        <f t="shared" si="1"/>
        <v>6.9703448239987929E-4</v>
      </c>
      <c r="P4" s="122">
        <f t="shared" si="1"/>
        <v>1.6135828092570342E-2</v>
      </c>
      <c r="Q4" s="122">
        <f t="shared" si="1"/>
        <v>9.9665527483445426E-3</v>
      </c>
      <c r="R4" s="122">
        <f t="shared" si="1"/>
        <v>0</v>
      </c>
      <c r="S4" s="122">
        <f t="shared" si="1"/>
        <v>6.4574522869493292E-2</v>
      </c>
      <c r="T4" s="122">
        <f t="shared" si="1"/>
        <v>1</v>
      </c>
    </row>
    <row r="5" spans="1:21" x14ac:dyDescent="0.25">
      <c r="A5" s="120" t="s">
        <v>22</v>
      </c>
      <c r="B5" s="121" t="s">
        <v>23</v>
      </c>
      <c r="C5" s="122">
        <f t="shared" si="1"/>
        <v>6.0174506067596023E-4</v>
      </c>
      <c r="D5" s="122">
        <f t="shared" si="1"/>
        <v>4.4930297863805035E-2</v>
      </c>
      <c r="E5" s="122">
        <f t="shared" si="1"/>
        <v>0</v>
      </c>
      <c r="F5" s="122">
        <f t="shared" si="1"/>
        <v>4.6133787985156958E-3</v>
      </c>
      <c r="G5" s="122">
        <f t="shared" si="1"/>
        <v>0</v>
      </c>
      <c r="H5" s="122">
        <f t="shared" si="1"/>
        <v>0</v>
      </c>
      <c r="I5" s="122">
        <f t="shared" si="1"/>
        <v>2.4069802427038409E-3</v>
      </c>
      <c r="J5" s="122">
        <f t="shared" si="1"/>
        <v>6.0174506067596023E-4</v>
      </c>
      <c r="K5" s="122">
        <f t="shared" si="1"/>
        <v>8.0232674756794701E-4</v>
      </c>
      <c r="L5" s="122">
        <f t="shared" si="1"/>
        <v>0.15625313408885769</v>
      </c>
      <c r="M5" s="122">
        <f t="shared" si="1"/>
        <v>0</v>
      </c>
      <c r="N5" s="122">
        <f t="shared" si="1"/>
        <v>0.77414502055962287</v>
      </c>
      <c r="O5" s="122">
        <f t="shared" si="1"/>
        <v>0</v>
      </c>
      <c r="P5" s="122">
        <f t="shared" si="1"/>
        <v>0</v>
      </c>
      <c r="Q5" s="122">
        <f t="shared" si="1"/>
        <v>1.5244208203790993E-2</v>
      </c>
      <c r="R5" s="122">
        <f t="shared" si="1"/>
        <v>0</v>
      </c>
      <c r="S5" s="122">
        <f t="shared" si="1"/>
        <v>4.0116337378397351E-4</v>
      </c>
      <c r="T5" s="122">
        <f t="shared" si="1"/>
        <v>1</v>
      </c>
    </row>
    <row r="6" spans="1:21" x14ac:dyDescent="0.25">
      <c r="A6" s="120" t="s">
        <v>24</v>
      </c>
      <c r="B6" s="121" t="s">
        <v>25</v>
      </c>
      <c r="C6" s="122">
        <f t="shared" si="1"/>
        <v>4.664550889364529E-3</v>
      </c>
      <c r="D6" s="122">
        <f t="shared" si="1"/>
        <v>5.5945088198391023E-2</v>
      </c>
      <c r="E6" s="122">
        <f t="shared" si="1"/>
        <v>5.1959554210642854E-3</v>
      </c>
      <c r="F6" s="122">
        <f t="shared" si="1"/>
        <v>4.9597756291977265E-3</v>
      </c>
      <c r="G6" s="122">
        <f t="shared" si="1"/>
        <v>0.84310281201564696</v>
      </c>
      <c r="H6" s="122">
        <f t="shared" si="1"/>
        <v>8.1777252933795848E-3</v>
      </c>
      <c r="I6" s="122">
        <f t="shared" si="1"/>
        <v>1.3285113292493911E-3</v>
      </c>
      <c r="J6" s="122">
        <f t="shared" si="1"/>
        <v>4.5169385194479298E-3</v>
      </c>
      <c r="K6" s="122">
        <f t="shared" si="1"/>
        <v>5.9044947966639606E-4</v>
      </c>
      <c r="L6" s="122">
        <f t="shared" si="1"/>
        <v>7.9710679754963463E-4</v>
      </c>
      <c r="M6" s="122">
        <f t="shared" si="1"/>
        <v>0</v>
      </c>
      <c r="N6" s="122">
        <f t="shared" si="1"/>
        <v>1.5676433685142814E-2</v>
      </c>
      <c r="O6" s="122">
        <f t="shared" si="1"/>
        <v>3.6430732895416637E-2</v>
      </c>
      <c r="P6" s="122">
        <f t="shared" si="1"/>
        <v>3.5426968779983764E-4</v>
      </c>
      <c r="Q6" s="122">
        <f t="shared" si="1"/>
        <v>1.7300169754225405E-2</v>
      </c>
      <c r="R6" s="122">
        <f t="shared" si="1"/>
        <v>0</v>
      </c>
      <c r="S6" s="122">
        <f t="shared" si="1"/>
        <v>9.5948040445789358E-4</v>
      </c>
      <c r="T6" s="122">
        <f t="shared" si="1"/>
        <v>1</v>
      </c>
    </row>
    <row r="7" spans="1:21" x14ac:dyDescent="0.25">
      <c r="A7" s="120" t="s">
        <v>28</v>
      </c>
      <c r="B7" s="121" t="s">
        <v>29</v>
      </c>
      <c r="C7" s="122">
        <f t="shared" si="1"/>
        <v>7.1123755334281653E-4</v>
      </c>
      <c r="D7" s="122">
        <f t="shared" si="1"/>
        <v>4.7889995258416314E-2</v>
      </c>
      <c r="E7" s="122">
        <f t="shared" si="1"/>
        <v>4.74158368895211E-4</v>
      </c>
      <c r="F7" s="122">
        <f t="shared" si="1"/>
        <v>2.0151730678046468E-3</v>
      </c>
      <c r="G7" s="122">
        <f t="shared" si="1"/>
        <v>5.8084400189663344E-3</v>
      </c>
      <c r="H7" s="122">
        <f t="shared" si="1"/>
        <v>0.92834281650071127</v>
      </c>
      <c r="I7" s="122">
        <f t="shared" si="1"/>
        <v>5.9269796111901376E-5</v>
      </c>
      <c r="J7" s="122">
        <f t="shared" si="1"/>
        <v>1.9559032716927453E-3</v>
      </c>
      <c r="K7" s="122">
        <f t="shared" si="1"/>
        <v>7.2901849217638691E-3</v>
      </c>
      <c r="L7" s="122">
        <f t="shared" si="1"/>
        <v>0</v>
      </c>
      <c r="M7" s="122">
        <f t="shared" si="1"/>
        <v>0</v>
      </c>
      <c r="N7" s="122">
        <f t="shared" si="1"/>
        <v>2.2522522522522522E-3</v>
      </c>
      <c r="O7" s="122">
        <f t="shared" si="1"/>
        <v>0</v>
      </c>
      <c r="P7" s="122">
        <f t="shared" si="1"/>
        <v>0</v>
      </c>
      <c r="Q7" s="122">
        <f t="shared" si="1"/>
        <v>1.2446657183499289E-3</v>
      </c>
      <c r="R7" s="122">
        <f t="shared" si="1"/>
        <v>0</v>
      </c>
      <c r="S7" s="122">
        <f t="shared" si="1"/>
        <v>1.9559032716927453E-3</v>
      </c>
      <c r="T7" s="122">
        <f t="shared" si="1"/>
        <v>1</v>
      </c>
    </row>
    <row r="8" spans="1:21" x14ac:dyDescent="0.25">
      <c r="A8" s="120" t="s">
        <v>32</v>
      </c>
      <c r="B8" s="121" t="s">
        <v>33</v>
      </c>
      <c r="C8" s="122">
        <f t="shared" si="1"/>
        <v>2.8624588521540003E-4</v>
      </c>
      <c r="D8" s="122">
        <f t="shared" si="1"/>
        <v>3.5208243881494204E-2</v>
      </c>
      <c r="E8" s="122">
        <f t="shared" si="1"/>
        <v>1.9083059014360002E-4</v>
      </c>
      <c r="F8" s="122">
        <f t="shared" si="1"/>
        <v>0.9397452411621583</v>
      </c>
      <c r="G8" s="122">
        <f t="shared" si="1"/>
        <v>2.3853823767950002E-4</v>
      </c>
      <c r="H8" s="122">
        <f t="shared" si="1"/>
        <v>8.8736224416774007E-3</v>
      </c>
      <c r="I8" s="122">
        <f t="shared" si="1"/>
        <v>6.2019941796670008E-4</v>
      </c>
      <c r="J8" s="122">
        <f t="shared" si="1"/>
        <v>0</v>
      </c>
      <c r="K8" s="122">
        <f t="shared" si="1"/>
        <v>7.2038547779209004E-3</v>
      </c>
      <c r="L8" s="122">
        <f t="shared" si="1"/>
        <v>3.3395353275130005E-3</v>
      </c>
      <c r="M8" s="122">
        <f t="shared" si="1"/>
        <v>0</v>
      </c>
      <c r="N8" s="122">
        <f t="shared" si="1"/>
        <v>1.4312294260770001E-3</v>
      </c>
      <c r="O8" s="122">
        <f t="shared" si="1"/>
        <v>2.8624588521540003E-4</v>
      </c>
      <c r="P8" s="122">
        <f t="shared" si="1"/>
        <v>0</v>
      </c>
      <c r="Q8" s="122">
        <f t="shared" si="1"/>
        <v>1.0495682457898E-3</v>
      </c>
      <c r="R8" s="122">
        <f t="shared" si="1"/>
        <v>0</v>
      </c>
      <c r="S8" s="122">
        <f t="shared" si="1"/>
        <v>1.5266447211488001E-3</v>
      </c>
      <c r="T8" s="122">
        <f t="shared" si="1"/>
        <v>1</v>
      </c>
    </row>
    <row r="9" spans="1:21" x14ac:dyDescent="0.25">
      <c r="A9" s="120" t="s">
        <v>38</v>
      </c>
      <c r="B9" s="121" t="s">
        <v>220</v>
      </c>
      <c r="C9" s="122">
        <f t="shared" si="1"/>
        <v>0</v>
      </c>
      <c r="D9" s="122">
        <f t="shared" si="1"/>
        <v>0</v>
      </c>
      <c r="E9" s="122">
        <f t="shared" si="1"/>
        <v>0</v>
      </c>
      <c r="F9" s="122">
        <f t="shared" si="1"/>
        <v>0</v>
      </c>
      <c r="G9" s="122">
        <f t="shared" si="1"/>
        <v>0</v>
      </c>
      <c r="H9" s="122">
        <f t="shared" si="1"/>
        <v>0</v>
      </c>
      <c r="I9" s="122">
        <f t="shared" si="1"/>
        <v>1</v>
      </c>
      <c r="J9" s="122">
        <f t="shared" si="1"/>
        <v>0</v>
      </c>
      <c r="K9" s="122">
        <f t="shared" si="1"/>
        <v>0</v>
      </c>
      <c r="L9" s="122">
        <f t="shared" si="1"/>
        <v>0</v>
      </c>
      <c r="M9" s="122">
        <f t="shared" si="1"/>
        <v>0</v>
      </c>
      <c r="N9" s="122">
        <f t="shared" si="1"/>
        <v>0</v>
      </c>
      <c r="O9" s="122">
        <f t="shared" si="1"/>
        <v>0</v>
      </c>
      <c r="P9" s="122">
        <f t="shared" si="1"/>
        <v>0</v>
      </c>
      <c r="Q9" s="122">
        <f t="shared" si="1"/>
        <v>0</v>
      </c>
      <c r="R9" s="122">
        <f t="shared" si="1"/>
        <v>0</v>
      </c>
      <c r="S9" s="122">
        <f t="shared" si="1"/>
        <v>0</v>
      </c>
      <c r="T9" s="122">
        <f t="shared" si="1"/>
        <v>1</v>
      </c>
    </row>
    <row r="10" spans="1:21" x14ac:dyDescent="0.25">
      <c r="A10" s="120" t="s">
        <v>39</v>
      </c>
      <c r="B10" s="121" t="s">
        <v>40</v>
      </c>
      <c r="C10" s="122">
        <f t="shared" si="1"/>
        <v>0</v>
      </c>
      <c r="D10" s="122">
        <f t="shared" si="1"/>
        <v>5.4708048395581271E-3</v>
      </c>
      <c r="E10" s="122">
        <f t="shared" si="1"/>
        <v>0</v>
      </c>
      <c r="F10" s="122">
        <f t="shared" si="1"/>
        <v>3.1562335612835349E-4</v>
      </c>
      <c r="G10" s="122">
        <f t="shared" si="1"/>
        <v>0</v>
      </c>
      <c r="H10" s="122">
        <f t="shared" si="1"/>
        <v>0</v>
      </c>
      <c r="I10" s="122">
        <f t="shared" si="1"/>
        <v>0</v>
      </c>
      <c r="J10" s="122">
        <f t="shared" si="1"/>
        <v>1.0520778537611783E-4</v>
      </c>
      <c r="K10" s="122">
        <f t="shared" si="1"/>
        <v>8.5218306154655442E-3</v>
      </c>
      <c r="L10" s="122">
        <f t="shared" si="1"/>
        <v>0.96275644397685434</v>
      </c>
      <c r="M10" s="122">
        <f t="shared" si="1"/>
        <v>8.4166228300894264E-4</v>
      </c>
      <c r="N10" s="122">
        <f t="shared" si="1"/>
        <v>1.1257233035244608E-2</v>
      </c>
      <c r="O10" s="122">
        <f t="shared" si="1"/>
        <v>0</v>
      </c>
      <c r="P10" s="122">
        <f t="shared" si="1"/>
        <v>0</v>
      </c>
      <c r="Q10" s="122">
        <f t="shared" si="1"/>
        <v>1.0731194108364019E-2</v>
      </c>
      <c r="R10" s="122">
        <f t="shared" si="1"/>
        <v>0</v>
      </c>
      <c r="S10" s="122">
        <f t="shared" si="1"/>
        <v>0</v>
      </c>
      <c r="T10" s="122">
        <f t="shared" si="1"/>
        <v>1</v>
      </c>
    </row>
    <row r="11" spans="1:21" x14ac:dyDescent="0.25">
      <c r="A11" s="120" t="s">
        <v>44</v>
      </c>
      <c r="B11" s="121" t="s">
        <v>45</v>
      </c>
      <c r="C11" s="122">
        <f t="shared" si="1"/>
        <v>3.9834686052880544E-4</v>
      </c>
      <c r="D11" s="122">
        <f t="shared" si="1"/>
        <v>6.1544589951700444E-2</v>
      </c>
      <c r="E11" s="122">
        <f t="shared" si="1"/>
        <v>1.9917343026440272E-4</v>
      </c>
      <c r="F11" s="122">
        <f t="shared" si="1"/>
        <v>2.9876014539660412E-4</v>
      </c>
      <c r="G11" s="122">
        <f t="shared" si="1"/>
        <v>4.6805756112134637E-3</v>
      </c>
      <c r="H11" s="122">
        <f t="shared" si="1"/>
        <v>3.1867748842304435E-3</v>
      </c>
      <c r="I11" s="122">
        <f t="shared" si="1"/>
        <v>9.9586715132201359E-5</v>
      </c>
      <c r="J11" s="122">
        <f t="shared" si="1"/>
        <v>2.9876014539660412E-4</v>
      </c>
      <c r="K11" s="122">
        <f t="shared" si="1"/>
        <v>3.5851217447592492E-3</v>
      </c>
      <c r="L11" s="122">
        <f t="shared" si="1"/>
        <v>1.0954538664542149E-3</v>
      </c>
      <c r="M11" s="122">
        <f t="shared" si="1"/>
        <v>9.9586715132201359E-5</v>
      </c>
      <c r="N11" s="122">
        <f t="shared" si="1"/>
        <v>3.4457003435741672E-2</v>
      </c>
      <c r="O11" s="122">
        <f t="shared" si="1"/>
        <v>2.9876014539660412E-4</v>
      </c>
      <c r="P11" s="122">
        <f t="shared" si="1"/>
        <v>9.3611512224269274E-3</v>
      </c>
      <c r="Q11" s="122">
        <f t="shared" si="1"/>
        <v>0.87471991236369073</v>
      </c>
      <c r="R11" s="122">
        <f t="shared" si="1"/>
        <v>0</v>
      </c>
      <c r="S11" s="122">
        <f t="shared" si="1"/>
        <v>5.6764427625354778E-3</v>
      </c>
      <c r="T11" s="122">
        <f t="shared" si="1"/>
        <v>1</v>
      </c>
    </row>
    <row r="12" spans="1:21" x14ac:dyDescent="0.25">
      <c r="A12" s="120" t="s">
        <v>48</v>
      </c>
      <c r="B12" s="121" t="s">
        <v>49</v>
      </c>
      <c r="C12" s="122">
        <f t="shared" si="1"/>
        <v>5.0258909533962837E-3</v>
      </c>
      <c r="D12" s="122">
        <f t="shared" si="1"/>
        <v>2.0408163265306121E-2</v>
      </c>
      <c r="E12" s="122">
        <f t="shared" si="1"/>
        <v>1.2183978068839476E-3</v>
      </c>
      <c r="F12" s="122">
        <f t="shared" si="1"/>
        <v>0</v>
      </c>
      <c r="G12" s="122">
        <f t="shared" si="1"/>
        <v>2.7413950654888823E-3</v>
      </c>
      <c r="H12" s="122">
        <f t="shared" si="1"/>
        <v>6.0919890344197382E-4</v>
      </c>
      <c r="I12" s="122">
        <f t="shared" si="1"/>
        <v>0</v>
      </c>
      <c r="J12" s="122">
        <f t="shared" si="1"/>
        <v>3.1982942430703624E-3</v>
      </c>
      <c r="K12" s="122">
        <f t="shared" si="1"/>
        <v>8.833384099908621E-3</v>
      </c>
      <c r="L12" s="122">
        <f t="shared" si="1"/>
        <v>1.4163874505025891E-2</v>
      </c>
      <c r="M12" s="122">
        <f t="shared" si="1"/>
        <v>6.0919890344197382E-4</v>
      </c>
      <c r="N12" s="122">
        <f t="shared" si="1"/>
        <v>0.17742918062747487</v>
      </c>
      <c r="O12" s="122">
        <f t="shared" si="1"/>
        <v>3.0459945172098689E-3</v>
      </c>
      <c r="P12" s="122">
        <f t="shared" si="1"/>
        <v>3.3505939689308559E-3</v>
      </c>
      <c r="Q12" s="122">
        <f t="shared" si="1"/>
        <v>0.75936643314042029</v>
      </c>
      <c r="R12" s="122">
        <f t="shared" si="1"/>
        <v>0</v>
      </c>
      <c r="S12" s="122">
        <f t="shared" si="1"/>
        <v>0</v>
      </c>
      <c r="T12" s="122">
        <f t="shared" si="1"/>
        <v>1</v>
      </c>
    </row>
    <row r="13" spans="1:21" x14ac:dyDescent="0.25">
      <c r="A13" s="120" t="s">
        <v>41</v>
      </c>
      <c r="B13" s="121" t="s">
        <v>53</v>
      </c>
      <c r="C13" s="122">
        <f t="shared" si="1"/>
        <v>0.94093718219510292</v>
      </c>
      <c r="D13" s="122">
        <f t="shared" si="1"/>
        <v>1.8149104279120708E-2</v>
      </c>
      <c r="E13" s="122">
        <f t="shared" si="1"/>
        <v>5.0848783540639909E-3</v>
      </c>
      <c r="F13" s="122">
        <f t="shared" si="1"/>
        <v>2.3468669326449191E-4</v>
      </c>
      <c r="G13" s="122">
        <f t="shared" si="1"/>
        <v>5.0848783540639909E-3</v>
      </c>
      <c r="H13" s="122">
        <f t="shared" si="1"/>
        <v>1.5411092857701635E-2</v>
      </c>
      <c r="I13" s="122">
        <f t="shared" si="1"/>
        <v>0</v>
      </c>
      <c r="J13" s="122">
        <f t="shared" si="1"/>
        <v>0</v>
      </c>
      <c r="K13" s="122">
        <f t="shared" si="1"/>
        <v>1.2360165845263241E-2</v>
      </c>
      <c r="L13" s="122">
        <f t="shared" si="1"/>
        <v>0</v>
      </c>
      <c r="M13" s="122">
        <f t="shared" si="1"/>
        <v>0</v>
      </c>
      <c r="N13" s="122">
        <f t="shared" si="1"/>
        <v>1.4081201595869514E-3</v>
      </c>
      <c r="O13" s="122">
        <f t="shared" si="1"/>
        <v>0</v>
      </c>
      <c r="P13" s="122">
        <f t="shared" si="1"/>
        <v>0</v>
      </c>
      <c r="Q13" s="122">
        <f t="shared" si="1"/>
        <v>1.3298912618321208E-3</v>
      </c>
      <c r="R13" s="122">
        <f t="shared" si="1"/>
        <v>0</v>
      </c>
      <c r="S13" s="122">
        <f t="shared" si="1"/>
        <v>0</v>
      </c>
      <c r="T13" s="122">
        <f t="shared" si="1"/>
        <v>1</v>
      </c>
    </row>
    <row r="14" spans="1:21" x14ac:dyDescent="0.25">
      <c r="A14" s="120" t="s">
        <v>34</v>
      </c>
      <c r="B14" s="121" t="s">
        <v>58</v>
      </c>
      <c r="C14" s="122">
        <f t="shared" si="1"/>
        <v>0</v>
      </c>
      <c r="D14" s="122">
        <f t="shared" si="1"/>
        <v>3.3094812164579608E-2</v>
      </c>
      <c r="E14" s="122">
        <f t="shared" si="1"/>
        <v>0</v>
      </c>
      <c r="F14" s="122">
        <f t="shared" si="1"/>
        <v>0</v>
      </c>
      <c r="G14" s="122">
        <f t="shared" si="1"/>
        <v>0.87209302325581395</v>
      </c>
      <c r="H14" s="122">
        <f t="shared" si="1"/>
        <v>7.1556350626118068E-3</v>
      </c>
      <c r="I14" s="122">
        <f t="shared" si="1"/>
        <v>0</v>
      </c>
      <c r="J14" s="122">
        <f t="shared" si="1"/>
        <v>0</v>
      </c>
      <c r="K14" s="122">
        <f t="shared" si="1"/>
        <v>0</v>
      </c>
      <c r="L14" s="122">
        <f t="shared" si="1"/>
        <v>0</v>
      </c>
      <c r="M14" s="122">
        <f t="shared" si="1"/>
        <v>0</v>
      </c>
      <c r="N14" s="122">
        <f t="shared" si="1"/>
        <v>7.8711985688729877E-2</v>
      </c>
      <c r="O14" s="122">
        <f t="shared" si="1"/>
        <v>0</v>
      </c>
      <c r="P14" s="122">
        <f t="shared" si="1"/>
        <v>0</v>
      </c>
      <c r="Q14" s="122">
        <f t="shared" si="1"/>
        <v>8.0500894454382833E-3</v>
      </c>
      <c r="R14" s="122">
        <f t="shared" si="1"/>
        <v>0</v>
      </c>
      <c r="S14" s="122">
        <f t="shared" si="1"/>
        <v>8.9445438282647585E-4</v>
      </c>
      <c r="T14" s="122">
        <f t="shared" si="1"/>
        <v>1</v>
      </c>
    </row>
    <row r="15" spans="1:21" x14ac:dyDescent="0.25">
      <c r="A15" s="120" t="s">
        <v>65</v>
      </c>
      <c r="B15" s="121" t="s">
        <v>66</v>
      </c>
      <c r="C15" s="122">
        <f t="shared" si="1"/>
        <v>1.0297845373891001E-2</v>
      </c>
      <c r="D15" s="122">
        <f t="shared" si="1"/>
        <v>5.5291508238276298E-2</v>
      </c>
      <c r="E15" s="122">
        <f t="shared" si="1"/>
        <v>2.2655259822560204E-2</v>
      </c>
      <c r="F15" s="122">
        <f t="shared" si="1"/>
        <v>6.7332065906210393E-3</v>
      </c>
      <c r="G15" s="122">
        <f t="shared" si="1"/>
        <v>2.2179974651457541E-3</v>
      </c>
      <c r="H15" s="122">
        <f t="shared" si="1"/>
        <v>2.9546894803548798E-2</v>
      </c>
      <c r="I15" s="122">
        <f t="shared" si="1"/>
        <v>7.9214195183776931E-4</v>
      </c>
      <c r="J15" s="122">
        <f t="shared" si="1"/>
        <v>2.6932826362484159E-3</v>
      </c>
      <c r="K15" s="122">
        <f t="shared" si="1"/>
        <v>0.83895754119138155</v>
      </c>
      <c r="L15" s="122">
        <f t="shared" si="1"/>
        <v>6.3371356147021544E-3</v>
      </c>
      <c r="M15" s="122">
        <f t="shared" si="1"/>
        <v>0</v>
      </c>
      <c r="N15" s="122">
        <f t="shared" si="1"/>
        <v>8.3967046894803544E-3</v>
      </c>
      <c r="O15" s="122">
        <f t="shared" si="1"/>
        <v>0</v>
      </c>
      <c r="P15" s="122">
        <f t="shared" si="1"/>
        <v>0</v>
      </c>
      <c r="Q15" s="122">
        <f t="shared" si="1"/>
        <v>1.6080481622306717E-2</v>
      </c>
      <c r="R15" s="122">
        <f t="shared" si="1"/>
        <v>0</v>
      </c>
      <c r="S15" s="122">
        <f t="shared" si="1"/>
        <v>0</v>
      </c>
      <c r="T15" s="122">
        <f t="shared" si="1"/>
        <v>1</v>
      </c>
    </row>
    <row r="16" spans="1:21" x14ac:dyDescent="0.25">
      <c r="A16" s="120" t="s">
        <v>68</v>
      </c>
      <c r="B16" s="121" t="s">
        <v>69</v>
      </c>
      <c r="C16" s="122">
        <f t="shared" si="1"/>
        <v>8.4340736575766093E-4</v>
      </c>
      <c r="D16" s="122">
        <f t="shared" si="1"/>
        <v>6.4661231374754007E-3</v>
      </c>
      <c r="E16" s="122">
        <f t="shared" si="1"/>
        <v>0.98472495548683348</v>
      </c>
      <c r="F16" s="122">
        <f t="shared" si="1"/>
        <v>0</v>
      </c>
      <c r="G16" s="122">
        <f t="shared" si="1"/>
        <v>2.6239340268016118E-3</v>
      </c>
      <c r="H16" s="122">
        <f t="shared" si="1"/>
        <v>4.6855964764314496E-4</v>
      </c>
      <c r="I16" s="122">
        <f t="shared" si="1"/>
        <v>7.4969543622903194E-4</v>
      </c>
      <c r="J16" s="122">
        <f t="shared" si="1"/>
        <v>0</v>
      </c>
      <c r="K16" s="122">
        <f t="shared" si="1"/>
        <v>2.905069815387499E-3</v>
      </c>
      <c r="L16" s="122">
        <f t="shared" si="1"/>
        <v>0</v>
      </c>
      <c r="M16" s="122">
        <f t="shared" si="1"/>
        <v>0</v>
      </c>
      <c r="N16" s="122">
        <f t="shared" si="1"/>
        <v>4.6855964764314496E-4</v>
      </c>
      <c r="O16" s="122">
        <f t="shared" si="1"/>
        <v>0</v>
      </c>
      <c r="P16" s="122">
        <f t="shared" si="1"/>
        <v>0</v>
      </c>
      <c r="Q16" s="122">
        <f t="shared" si="1"/>
        <v>7.4969543622903194E-4</v>
      </c>
      <c r="R16" s="122">
        <f t="shared" si="1"/>
        <v>0</v>
      </c>
      <c r="S16" s="122">
        <f t="shared" si="1"/>
        <v>0</v>
      </c>
      <c r="T16" s="122">
        <f t="shared" si="1"/>
        <v>1</v>
      </c>
    </row>
    <row r="17" spans="1:20" x14ac:dyDescent="0.25">
      <c r="A17" s="120" t="s">
        <v>55</v>
      </c>
      <c r="B17" s="121" t="s">
        <v>73</v>
      </c>
      <c r="C17" s="122">
        <f>+C40/$T40</f>
        <v>1.7803638890095098E-3</v>
      </c>
      <c r="D17" s="122">
        <f>+D40/$T40</f>
        <v>5.7753267619088978E-3</v>
      </c>
      <c r="E17" s="122">
        <f>+E40/$T40</f>
        <v>3.9081158539233142E-3</v>
      </c>
      <c r="F17" s="122">
        <f t="shared" si="1"/>
        <v>0</v>
      </c>
      <c r="G17" s="122">
        <f t="shared" si="1"/>
        <v>1.3027052846411048E-4</v>
      </c>
      <c r="H17" s="122">
        <f t="shared" si="1"/>
        <v>1.0855877372009206E-3</v>
      </c>
      <c r="I17" s="122">
        <f t="shared" si="1"/>
        <v>3.9949628728993877E-3</v>
      </c>
      <c r="J17" s="122">
        <f t="shared" si="1"/>
        <v>0.97898302140779014</v>
      </c>
      <c r="K17" s="122">
        <f t="shared" si="1"/>
        <v>6.9477615180858917E-4</v>
      </c>
      <c r="L17" s="122">
        <f t="shared" si="1"/>
        <v>1.3027052846411048E-4</v>
      </c>
      <c r="M17" s="122">
        <f t="shared" si="1"/>
        <v>0</v>
      </c>
      <c r="N17" s="122">
        <f t="shared" si="1"/>
        <v>5.2108211385644193E-4</v>
      </c>
      <c r="O17" s="122">
        <f t="shared" si="1"/>
        <v>0</v>
      </c>
      <c r="P17" s="122">
        <f t="shared" si="1"/>
        <v>0</v>
      </c>
      <c r="Q17" s="122">
        <f t="shared" si="1"/>
        <v>2.9962221546745407E-3</v>
      </c>
      <c r="R17" s="122">
        <f t="shared" si="1"/>
        <v>0</v>
      </c>
      <c r="S17" s="122">
        <f t="shared" si="1"/>
        <v>0</v>
      </c>
      <c r="T17" s="122">
        <f t="shared" si="1"/>
        <v>1</v>
      </c>
    </row>
    <row r="18" spans="1:20" x14ac:dyDescent="0.25">
      <c r="A18" s="120" t="s">
        <v>74</v>
      </c>
      <c r="B18" s="121" t="s">
        <v>75</v>
      </c>
      <c r="C18" s="122">
        <f t="shared" ref="C18:T23" si="2">+C41/$T41</f>
        <v>0</v>
      </c>
      <c r="D18" s="122">
        <f t="shared" si="2"/>
        <v>3.6837748344370862E-2</v>
      </c>
      <c r="E18" s="122">
        <f t="shared" si="2"/>
        <v>0</v>
      </c>
      <c r="F18" s="122">
        <f t="shared" si="2"/>
        <v>0</v>
      </c>
      <c r="G18" s="122">
        <f t="shared" si="2"/>
        <v>0</v>
      </c>
      <c r="H18" s="122">
        <f t="shared" si="2"/>
        <v>0</v>
      </c>
      <c r="I18" s="122">
        <f t="shared" si="2"/>
        <v>1.2417218543046358E-3</v>
      </c>
      <c r="J18" s="122">
        <f t="shared" si="2"/>
        <v>0.94950331125827814</v>
      </c>
      <c r="K18" s="122">
        <f t="shared" si="2"/>
        <v>1.1589403973509934E-2</v>
      </c>
      <c r="L18" s="122">
        <f t="shared" si="2"/>
        <v>0</v>
      </c>
      <c r="M18" s="122">
        <f t="shared" si="2"/>
        <v>0</v>
      </c>
      <c r="N18" s="122">
        <f t="shared" si="2"/>
        <v>0</v>
      </c>
      <c r="O18" s="122">
        <f t="shared" si="2"/>
        <v>0</v>
      </c>
      <c r="P18" s="122">
        <f t="shared" si="2"/>
        <v>0</v>
      </c>
      <c r="Q18" s="122">
        <f t="shared" si="2"/>
        <v>8.2781456953642384E-4</v>
      </c>
      <c r="R18" s="122">
        <f t="shared" si="2"/>
        <v>0</v>
      </c>
      <c r="S18" s="122">
        <f t="shared" si="2"/>
        <v>0</v>
      </c>
      <c r="T18" s="122">
        <f t="shared" si="2"/>
        <v>1</v>
      </c>
    </row>
    <row r="19" spans="1:20" x14ac:dyDescent="0.25">
      <c r="A19" s="120" t="s">
        <v>79</v>
      </c>
      <c r="B19" s="121" t="s">
        <v>240</v>
      </c>
      <c r="C19" s="122">
        <f t="shared" si="2"/>
        <v>0</v>
      </c>
      <c r="D19" s="122">
        <f t="shared" si="2"/>
        <v>5.9121621621621625E-3</v>
      </c>
      <c r="E19" s="122">
        <f t="shared" si="2"/>
        <v>0</v>
      </c>
      <c r="F19" s="122">
        <f t="shared" si="2"/>
        <v>0</v>
      </c>
      <c r="G19" s="122">
        <f t="shared" si="2"/>
        <v>0</v>
      </c>
      <c r="H19" s="122">
        <f t="shared" si="2"/>
        <v>4.2229729729729732E-4</v>
      </c>
      <c r="I19" s="122">
        <f t="shared" si="2"/>
        <v>0</v>
      </c>
      <c r="J19" s="122">
        <f t="shared" si="2"/>
        <v>0</v>
      </c>
      <c r="K19" s="122">
        <f t="shared" si="2"/>
        <v>8.4459459459459464E-3</v>
      </c>
      <c r="L19" s="122">
        <f t="shared" si="2"/>
        <v>5.0675675675675678E-3</v>
      </c>
      <c r="M19" s="122">
        <f t="shared" si="2"/>
        <v>8.4459459459459464E-4</v>
      </c>
      <c r="N19" s="122">
        <f t="shared" si="2"/>
        <v>1.266891891891892E-2</v>
      </c>
      <c r="O19" s="122">
        <f t="shared" si="2"/>
        <v>0.88935810810810811</v>
      </c>
      <c r="P19" s="122">
        <f t="shared" si="2"/>
        <v>2.4915540540540539E-2</v>
      </c>
      <c r="Q19" s="122">
        <f t="shared" si="2"/>
        <v>5.2364864864864864E-2</v>
      </c>
      <c r="R19" s="122">
        <f t="shared" si="2"/>
        <v>0</v>
      </c>
      <c r="S19" s="122">
        <f t="shared" si="2"/>
        <v>0</v>
      </c>
      <c r="T19" s="122">
        <f t="shared" si="2"/>
        <v>1</v>
      </c>
    </row>
    <row r="20" spans="1:20" x14ac:dyDescent="0.25">
      <c r="A20" s="120" t="s">
        <v>84</v>
      </c>
      <c r="B20" s="121" t="s">
        <v>85</v>
      </c>
      <c r="C20" s="122">
        <f t="shared" si="2"/>
        <v>0</v>
      </c>
      <c r="D20" s="122">
        <f t="shared" si="2"/>
        <v>1.9003378378378379E-3</v>
      </c>
      <c r="E20" s="122">
        <f t="shared" si="2"/>
        <v>0</v>
      </c>
      <c r="F20" s="122">
        <f t="shared" si="2"/>
        <v>0</v>
      </c>
      <c r="G20" s="122">
        <f t="shared" si="2"/>
        <v>0</v>
      </c>
      <c r="H20" s="122">
        <f t="shared" si="2"/>
        <v>3.1672297297297299E-4</v>
      </c>
      <c r="I20" s="122">
        <f t="shared" si="2"/>
        <v>0</v>
      </c>
      <c r="J20" s="122">
        <f t="shared" si="2"/>
        <v>5.2787162162162165E-5</v>
      </c>
      <c r="K20" s="122">
        <f t="shared" si="2"/>
        <v>0</v>
      </c>
      <c r="L20" s="122">
        <f t="shared" si="2"/>
        <v>0</v>
      </c>
      <c r="M20" s="122">
        <f t="shared" si="2"/>
        <v>5.2787162162162165E-5</v>
      </c>
      <c r="N20" s="122">
        <f t="shared" si="2"/>
        <v>0.11270059121621621</v>
      </c>
      <c r="O20" s="122">
        <f t="shared" si="2"/>
        <v>4.592483108108108E-3</v>
      </c>
      <c r="P20" s="122">
        <f t="shared" si="2"/>
        <v>0.87220228040540537</v>
      </c>
      <c r="Q20" s="122">
        <f t="shared" si="2"/>
        <v>8.1820101351351357E-3</v>
      </c>
      <c r="R20" s="122">
        <f t="shared" si="2"/>
        <v>0</v>
      </c>
      <c r="S20" s="122">
        <f t="shared" si="2"/>
        <v>0</v>
      </c>
      <c r="T20" s="122">
        <f t="shared" si="2"/>
        <v>1</v>
      </c>
    </row>
    <row r="21" spans="1:20" x14ac:dyDescent="0.25">
      <c r="A21" s="120" t="s">
        <v>87</v>
      </c>
      <c r="B21" s="121" t="s">
        <v>88</v>
      </c>
      <c r="C21" s="122">
        <f t="shared" si="2"/>
        <v>0</v>
      </c>
      <c r="D21" s="122">
        <f t="shared" si="2"/>
        <v>4.4405521086455081E-4</v>
      </c>
      <c r="E21" s="122">
        <f t="shared" si="2"/>
        <v>0</v>
      </c>
      <c r="F21" s="122">
        <f t="shared" si="2"/>
        <v>0</v>
      </c>
      <c r="G21" s="122">
        <f t="shared" si="2"/>
        <v>0</v>
      </c>
      <c r="H21" s="122">
        <f t="shared" si="2"/>
        <v>0</v>
      </c>
      <c r="I21" s="122">
        <f t="shared" si="2"/>
        <v>0</v>
      </c>
      <c r="J21" s="122">
        <f t="shared" si="2"/>
        <v>0</v>
      </c>
      <c r="K21" s="122">
        <f t="shared" si="2"/>
        <v>0</v>
      </c>
      <c r="L21" s="122">
        <f t="shared" si="2"/>
        <v>0</v>
      </c>
      <c r="M21" s="122">
        <f t="shared" si="2"/>
        <v>7.4009201810758469E-5</v>
      </c>
      <c r="N21" s="122">
        <f t="shared" si="2"/>
        <v>0.9976810450099296</v>
      </c>
      <c r="O21" s="122">
        <f t="shared" si="2"/>
        <v>0</v>
      </c>
      <c r="P21" s="122">
        <f t="shared" si="2"/>
        <v>0</v>
      </c>
      <c r="Q21" s="122">
        <f t="shared" si="2"/>
        <v>1.7268813755843644E-3</v>
      </c>
      <c r="R21" s="122">
        <f t="shared" si="2"/>
        <v>0</v>
      </c>
      <c r="S21" s="122">
        <f t="shared" si="2"/>
        <v>7.4009201810758469E-5</v>
      </c>
      <c r="T21" s="122">
        <f t="shared" si="2"/>
        <v>1</v>
      </c>
    </row>
    <row r="22" spans="1:20" x14ac:dyDescent="0.25">
      <c r="A22" s="120" t="s">
        <v>90</v>
      </c>
      <c r="B22" s="121" t="s">
        <v>91</v>
      </c>
      <c r="C22" s="122">
        <f t="shared" si="2"/>
        <v>0</v>
      </c>
      <c r="D22" s="122">
        <f t="shared" si="2"/>
        <v>0</v>
      </c>
      <c r="E22" s="122">
        <f t="shared" si="2"/>
        <v>0</v>
      </c>
      <c r="F22" s="122">
        <f t="shared" si="2"/>
        <v>0</v>
      </c>
      <c r="G22" s="122">
        <f t="shared" si="2"/>
        <v>0</v>
      </c>
      <c r="H22" s="122">
        <f t="shared" si="2"/>
        <v>0</v>
      </c>
      <c r="I22" s="122">
        <f t="shared" si="2"/>
        <v>0</v>
      </c>
      <c r="J22" s="122">
        <f t="shared" si="2"/>
        <v>0</v>
      </c>
      <c r="K22" s="122">
        <f t="shared" si="2"/>
        <v>0</v>
      </c>
      <c r="L22" s="122">
        <f t="shared" si="2"/>
        <v>0</v>
      </c>
      <c r="M22" s="122">
        <f t="shared" si="2"/>
        <v>0.86797289873649519</v>
      </c>
      <c r="N22" s="122">
        <f t="shared" si="2"/>
        <v>0.13202710126350486</v>
      </c>
      <c r="O22" s="122">
        <f t="shared" si="2"/>
        <v>0</v>
      </c>
      <c r="P22" s="122">
        <f t="shared" si="2"/>
        <v>0</v>
      </c>
      <c r="Q22" s="122">
        <f t="shared" si="2"/>
        <v>0</v>
      </c>
      <c r="R22" s="122">
        <f t="shared" si="2"/>
        <v>0</v>
      </c>
      <c r="S22" s="122">
        <f t="shared" si="2"/>
        <v>0</v>
      </c>
      <c r="T22" s="122">
        <f t="shared" si="2"/>
        <v>1</v>
      </c>
    </row>
    <row r="23" spans="1:20" x14ac:dyDescent="0.25">
      <c r="A23" s="123" t="s">
        <v>98</v>
      </c>
      <c r="B23" s="124" t="s">
        <v>222</v>
      </c>
      <c r="C23" s="125">
        <f t="shared" si="2"/>
        <v>0</v>
      </c>
      <c r="D23" s="125">
        <f t="shared" si="2"/>
        <v>8.7935279634189234E-3</v>
      </c>
      <c r="E23" s="125">
        <f t="shared" si="2"/>
        <v>0</v>
      </c>
      <c r="F23" s="125">
        <f t="shared" si="2"/>
        <v>0</v>
      </c>
      <c r="G23" s="125">
        <f t="shared" si="2"/>
        <v>0</v>
      </c>
      <c r="H23" s="125">
        <f t="shared" si="2"/>
        <v>0</v>
      </c>
      <c r="I23" s="125">
        <f t="shared" si="2"/>
        <v>0</v>
      </c>
      <c r="J23" s="125">
        <f t="shared" si="2"/>
        <v>0</v>
      </c>
      <c r="K23" s="125">
        <f t="shared" si="2"/>
        <v>0</v>
      </c>
      <c r="L23" s="125">
        <f t="shared" si="2"/>
        <v>0</v>
      </c>
      <c r="M23" s="125">
        <f t="shared" si="2"/>
        <v>0.96623285262047132</v>
      </c>
      <c r="N23" s="125">
        <f t="shared" si="2"/>
        <v>1.8290538163911362E-2</v>
      </c>
      <c r="O23" s="125">
        <f t="shared" si="2"/>
        <v>0</v>
      </c>
      <c r="P23" s="125">
        <f t="shared" si="2"/>
        <v>0</v>
      </c>
      <c r="Q23" s="125">
        <f t="shared" si="2"/>
        <v>6.3313401336616247E-3</v>
      </c>
      <c r="R23" s="125">
        <f t="shared" si="2"/>
        <v>0</v>
      </c>
      <c r="S23" s="125">
        <f t="shared" si="2"/>
        <v>3.5174111853675694E-4</v>
      </c>
      <c r="T23" s="125">
        <f t="shared" si="2"/>
        <v>1</v>
      </c>
    </row>
    <row r="24" spans="1:20" x14ac:dyDescent="0.25">
      <c r="A24" s="126"/>
      <c r="B24" s="126"/>
      <c r="C24" s="127"/>
      <c r="D24" s="127"/>
      <c r="E24" s="127"/>
      <c r="F24" s="127"/>
      <c r="G24" s="127"/>
      <c r="H24" s="127"/>
      <c r="I24" s="127"/>
      <c r="J24" s="127"/>
      <c r="K24" s="127"/>
      <c r="L24" s="127"/>
      <c r="M24" s="127"/>
      <c r="N24" s="127"/>
      <c r="O24" s="127"/>
      <c r="P24" s="127"/>
      <c r="Q24" s="127"/>
      <c r="R24" s="127"/>
      <c r="S24" s="127"/>
      <c r="T24" s="127"/>
    </row>
    <row r="25" spans="1:20" s="50" customFormat="1" ht="24" x14ac:dyDescent="0.25">
      <c r="A25" s="128"/>
      <c r="B25" s="128"/>
      <c r="C25" s="129" t="s">
        <v>203</v>
      </c>
      <c r="D25" s="129" t="s">
        <v>204</v>
      </c>
      <c r="E25" s="129" t="s">
        <v>205</v>
      </c>
      <c r="F25" s="129" t="s">
        <v>206</v>
      </c>
      <c r="G25" s="129" t="s">
        <v>207</v>
      </c>
      <c r="H25" s="129" t="s">
        <v>208</v>
      </c>
      <c r="I25" s="129" t="s">
        <v>209</v>
      </c>
      <c r="J25" s="129" t="s">
        <v>210</v>
      </c>
      <c r="K25" s="129" t="s">
        <v>211</v>
      </c>
      <c r="L25" s="129" t="s">
        <v>212</v>
      </c>
      <c r="M25" s="129" t="s">
        <v>213</v>
      </c>
      <c r="N25" s="129" t="s">
        <v>214</v>
      </c>
      <c r="O25" s="129" t="s">
        <v>215</v>
      </c>
      <c r="P25" s="129" t="s">
        <v>216</v>
      </c>
      <c r="Q25" s="129" t="s">
        <v>217</v>
      </c>
      <c r="R25" s="129" t="s">
        <v>218</v>
      </c>
      <c r="S25" s="129" t="s">
        <v>219</v>
      </c>
      <c r="T25" s="130" t="s">
        <v>187</v>
      </c>
    </row>
    <row r="26" spans="1:20" s="87" customFormat="1" x14ac:dyDescent="0.25">
      <c r="A26" s="118" t="s">
        <v>11</v>
      </c>
      <c r="B26" s="118" t="s">
        <v>12</v>
      </c>
      <c r="C26" s="131">
        <v>23963</v>
      </c>
      <c r="D26" s="131">
        <v>785955</v>
      </c>
      <c r="E26" s="131">
        <v>77951</v>
      </c>
      <c r="F26" s="131">
        <v>16347</v>
      </c>
      <c r="G26" s="131">
        <v>106100</v>
      </c>
      <c r="H26" s="131">
        <v>70090</v>
      </c>
      <c r="I26" s="131">
        <v>13983</v>
      </c>
      <c r="J26" s="131">
        <v>154</v>
      </c>
      <c r="K26" s="131">
        <v>110</v>
      </c>
      <c r="L26" s="131">
        <v>3827</v>
      </c>
      <c r="M26" s="131">
        <v>91</v>
      </c>
      <c r="N26" s="131">
        <v>31306.5</v>
      </c>
      <c r="O26" s="131">
        <v>9559</v>
      </c>
      <c r="P26" s="131">
        <v>421</v>
      </c>
      <c r="Q26" s="131">
        <v>15027</v>
      </c>
      <c r="R26" s="131">
        <v>15439</v>
      </c>
      <c r="S26" s="131">
        <v>2110</v>
      </c>
      <c r="T26" s="132">
        <f t="shared" ref="T26:T46" si="3">SUM(C26:S26)</f>
        <v>1172433.5</v>
      </c>
    </row>
    <row r="27" spans="1:20" s="87" customFormat="1" x14ac:dyDescent="0.25">
      <c r="A27" s="121" t="s">
        <v>19</v>
      </c>
      <c r="B27" s="121" t="s">
        <v>20</v>
      </c>
      <c r="C27" s="133">
        <v>753</v>
      </c>
      <c r="D27" s="133">
        <v>66009</v>
      </c>
      <c r="E27" s="133">
        <v>1967</v>
      </c>
      <c r="F27" s="133">
        <v>308</v>
      </c>
      <c r="G27" s="133">
        <v>3981</v>
      </c>
      <c r="H27" s="133">
        <v>411</v>
      </c>
      <c r="I27" s="133">
        <v>1232</v>
      </c>
      <c r="J27" s="133">
        <v>180</v>
      </c>
      <c r="K27" s="133">
        <v>427</v>
      </c>
      <c r="L27" s="133">
        <v>36</v>
      </c>
      <c r="M27" s="133">
        <v>1</v>
      </c>
      <c r="N27" s="133">
        <v>12033.5</v>
      </c>
      <c r="O27" s="133">
        <v>67</v>
      </c>
      <c r="P27" s="133">
        <v>1551</v>
      </c>
      <c r="Q27" s="133">
        <v>958</v>
      </c>
      <c r="R27" s="134"/>
      <c r="S27" s="133">
        <v>6207</v>
      </c>
      <c r="T27" s="135">
        <f t="shared" si="3"/>
        <v>96121.5</v>
      </c>
    </row>
    <row r="28" spans="1:20" s="87" customFormat="1" x14ac:dyDescent="0.25">
      <c r="A28" s="121" t="s">
        <v>22</v>
      </c>
      <c r="B28" s="121" t="s">
        <v>23</v>
      </c>
      <c r="C28" s="134">
        <v>3</v>
      </c>
      <c r="D28" s="133">
        <v>224</v>
      </c>
      <c r="E28" s="134"/>
      <c r="F28" s="133">
        <v>23</v>
      </c>
      <c r="G28" s="134"/>
      <c r="H28" s="133"/>
      <c r="I28" s="133">
        <v>12</v>
      </c>
      <c r="J28" s="134">
        <v>3</v>
      </c>
      <c r="K28" s="133">
        <v>4</v>
      </c>
      <c r="L28" s="133">
        <v>779</v>
      </c>
      <c r="M28" s="133"/>
      <c r="N28" s="133">
        <v>3859.5</v>
      </c>
      <c r="O28" s="133"/>
      <c r="P28" s="133"/>
      <c r="Q28" s="133">
        <v>76</v>
      </c>
      <c r="R28" s="134"/>
      <c r="S28" s="133">
        <v>2</v>
      </c>
      <c r="T28" s="135">
        <f t="shared" si="3"/>
        <v>4985.5</v>
      </c>
    </row>
    <row r="29" spans="1:20" s="87" customFormat="1" x14ac:dyDescent="0.25">
      <c r="A29" s="121" t="s">
        <v>24</v>
      </c>
      <c r="B29" s="121" t="s">
        <v>25</v>
      </c>
      <c r="C29" s="133">
        <v>158</v>
      </c>
      <c r="D29" s="133">
        <v>1895</v>
      </c>
      <c r="E29" s="133">
        <v>176</v>
      </c>
      <c r="F29" s="133">
        <v>168</v>
      </c>
      <c r="G29" s="133">
        <v>28558</v>
      </c>
      <c r="H29" s="133">
        <v>277</v>
      </c>
      <c r="I29" s="133">
        <v>45</v>
      </c>
      <c r="J29" s="133">
        <v>153</v>
      </c>
      <c r="K29" s="133">
        <v>20</v>
      </c>
      <c r="L29" s="133">
        <v>27</v>
      </c>
      <c r="M29" s="133"/>
      <c r="N29" s="133">
        <v>531</v>
      </c>
      <c r="O29" s="133">
        <v>1234</v>
      </c>
      <c r="P29" s="133">
        <v>12</v>
      </c>
      <c r="Q29" s="133">
        <v>586</v>
      </c>
      <c r="R29" s="134"/>
      <c r="S29" s="133">
        <v>32.5</v>
      </c>
      <c r="T29" s="135">
        <f t="shared" si="3"/>
        <v>33872.5</v>
      </c>
    </row>
    <row r="30" spans="1:20" s="87" customFormat="1" x14ac:dyDescent="0.25">
      <c r="A30" s="121" t="s">
        <v>28</v>
      </c>
      <c r="B30" s="121" t="s">
        <v>29</v>
      </c>
      <c r="C30" s="133">
        <v>12</v>
      </c>
      <c r="D30" s="133">
        <v>808</v>
      </c>
      <c r="E30" s="133">
        <v>8</v>
      </c>
      <c r="F30" s="133">
        <v>34</v>
      </c>
      <c r="G30" s="133">
        <v>98</v>
      </c>
      <c r="H30" s="133">
        <v>15663</v>
      </c>
      <c r="I30" s="134">
        <v>1</v>
      </c>
      <c r="J30" s="133">
        <v>33</v>
      </c>
      <c r="K30" s="133">
        <v>123</v>
      </c>
      <c r="L30" s="134"/>
      <c r="M30" s="134"/>
      <c r="N30" s="134">
        <v>38</v>
      </c>
      <c r="O30" s="134"/>
      <c r="P30" s="134"/>
      <c r="Q30" s="133">
        <v>21</v>
      </c>
      <c r="R30" s="134"/>
      <c r="S30" s="134">
        <v>33</v>
      </c>
      <c r="T30" s="135">
        <f t="shared" si="3"/>
        <v>16872</v>
      </c>
    </row>
    <row r="31" spans="1:20" s="87" customFormat="1" x14ac:dyDescent="0.25">
      <c r="A31" s="121" t="s">
        <v>32</v>
      </c>
      <c r="B31" s="121" t="s">
        <v>33</v>
      </c>
      <c r="C31" s="134">
        <v>6</v>
      </c>
      <c r="D31" s="133">
        <v>738</v>
      </c>
      <c r="E31" s="134">
        <v>4</v>
      </c>
      <c r="F31" s="133">
        <v>19698</v>
      </c>
      <c r="G31" s="133">
        <v>5</v>
      </c>
      <c r="H31" s="134">
        <v>186</v>
      </c>
      <c r="I31" s="133">
        <v>13</v>
      </c>
      <c r="J31" s="134"/>
      <c r="K31" s="133">
        <v>151</v>
      </c>
      <c r="L31" s="134">
        <v>70</v>
      </c>
      <c r="M31" s="134"/>
      <c r="N31" s="133">
        <v>30</v>
      </c>
      <c r="O31" s="134">
        <v>6</v>
      </c>
      <c r="P31" s="134"/>
      <c r="Q31" s="133">
        <v>22</v>
      </c>
      <c r="R31" s="134"/>
      <c r="S31" s="133">
        <v>32</v>
      </c>
      <c r="T31" s="135">
        <f>SUM(C31:S31)</f>
        <v>20961</v>
      </c>
    </row>
    <row r="32" spans="1:20" s="87" customFormat="1" x14ac:dyDescent="0.25">
      <c r="A32" s="121" t="s">
        <v>38</v>
      </c>
      <c r="B32" s="121" t="s">
        <v>220</v>
      </c>
      <c r="C32" s="133"/>
      <c r="D32" s="133"/>
      <c r="E32" s="133"/>
      <c r="F32" s="133"/>
      <c r="G32" s="133"/>
      <c r="H32" s="133"/>
      <c r="I32" s="134">
        <v>22</v>
      </c>
      <c r="J32" s="134"/>
      <c r="K32" s="133"/>
      <c r="L32" s="133"/>
      <c r="M32" s="134"/>
      <c r="N32" s="133"/>
      <c r="O32" s="134"/>
      <c r="P32" s="134"/>
      <c r="Q32" s="133"/>
      <c r="R32" s="134"/>
      <c r="S32" s="134"/>
      <c r="T32" s="135">
        <f t="shared" si="3"/>
        <v>22</v>
      </c>
    </row>
    <row r="33" spans="1:20" s="87" customFormat="1" x14ac:dyDescent="0.25">
      <c r="A33" s="121" t="s">
        <v>39</v>
      </c>
      <c r="B33" s="121" t="s">
        <v>40</v>
      </c>
      <c r="C33" s="133"/>
      <c r="D33" s="133">
        <v>52</v>
      </c>
      <c r="E33" s="134"/>
      <c r="F33" s="133">
        <v>3</v>
      </c>
      <c r="G33" s="134"/>
      <c r="H33" s="133"/>
      <c r="I33" s="133"/>
      <c r="J33" s="134">
        <v>1</v>
      </c>
      <c r="K33" s="133">
        <v>81</v>
      </c>
      <c r="L33" s="133">
        <v>9151</v>
      </c>
      <c r="M33" s="134">
        <v>8</v>
      </c>
      <c r="N33" s="133">
        <v>107</v>
      </c>
      <c r="O33" s="133"/>
      <c r="P33" s="133"/>
      <c r="Q33" s="133">
        <v>102</v>
      </c>
      <c r="R33" s="134"/>
      <c r="S33" s="134"/>
      <c r="T33" s="135">
        <f t="shared" si="3"/>
        <v>9505</v>
      </c>
    </row>
    <row r="34" spans="1:20" s="87" customFormat="1" x14ac:dyDescent="0.25">
      <c r="A34" s="121" t="s">
        <v>44</v>
      </c>
      <c r="B34" s="121" t="s">
        <v>45</v>
      </c>
      <c r="C34" s="134">
        <v>4</v>
      </c>
      <c r="D34" s="133">
        <v>618</v>
      </c>
      <c r="E34" s="134">
        <v>2</v>
      </c>
      <c r="F34" s="134">
        <v>3</v>
      </c>
      <c r="G34" s="133">
        <v>47</v>
      </c>
      <c r="H34" s="133">
        <v>32</v>
      </c>
      <c r="I34" s="134">
        <v>1</v>
      </c>
      <c r="J34" s="134">
        <v>3</v>
      </c>
      <c r="K34" s="134">
        <v>36</v>
      </c>
      <c r="L34" s="134">
        <v>11</v>
      </c>
      <c r="M34" s="134">
        <v>1</v>
      </c>
      <c r="N34" s="133">
        <v>346</v>
      </c>
      <c r="O34" s="133">
        <v>3</v>
      </c>
      <c r="P34" s="133">
        <v>94</v>
      </c>
      <c r="Q34" s="133">
        <v>8783.5</v>
      </c>
      <c r="R34" s="134"/>
      <c r="S34" s="134">
        <v>57</v>
      </c>
      <c r="T34" s="135">
        <f t="shared" si="3"/>
        <v>10041.5</v>
      </c>
    </row>
    <row r="35" spans="1:20" s="87" customFormat="1" x14ac:dyDescent="0.25">
      <c r="A35" s="121" t="s">
        <v>48</v>
      </c>
      <c r="B35" s="121" t="s">
        <v>49</v>
      </c>
      <c r="C35" s="133">
        <v>33</v>
      </c>
      <c r="D35" s="133">
        <v>134</v>
      </c>
      <c r="E35" s="133">
        <v>8</v>
      </c>
      <c r="F35" s="133"/>
      <c r="G35" s="134">
        <v>18</v>
      </c>
      <c r="H35" s="134">
        <v>4</v>
      </c>
      <c r="I35" s="133"/>
      <c r="J35" s="133">
        <v>21</v>
      </c>
      <c r="K35" s="133">
        <v>58</v>
      </c>
      <c r="L35" s="134">
        <v>93</v>
      </c>
      <c r="M35" s="134">
        <v>4</v>
      </c>
      <c r="N35" s="133">
        <v>1165</v>
      </c>
      <c r="O35" s="134">
        <v>20</v>
      </c>
      <c r="P35" s="134">
        <v>22</v>
      </c>
      <c r="Q35" s="133">
        <v>4986</v>
      </c>
      <c r="R35" s="134"/>
      <c r="S35" s="134"/>
      <c r="T35" s="135">
        <f t="shared" si="3"/>
        <v>6566</v>
      </c>
    </row>
    <row r="36" spans="1:20" s="87" customFormat="1" x14ac:dyDescent="0.25">
      <c r="A36" s="121" t="s">
        <v>41</v>
      </c>
      <c r="B36" s="121" t="s">
        <v>53</v>
      </c>
      <c r="C36" s="134">
        <v>12028</v>
      </c>
      <c r="D36" s="134">
        <v>232</v>
      </c>
      <c r="E36" s="134">
        <v>65</v>
      </c>
      <c r="F36" s="134">
        <v>3</v>
      </c>
      <c r="G36" s="134">
        <v>65</v>
      </c>
      <c r="H36" s="134">
        <v>197</v>
      </c>
      <c r="I36" s="134"/>
      <c r="J36" s="134"/>
      <c r="K36" s="134">
        <v>158</v>
      </c>
      <c r="L36" s="134"/>
      <c r="M36" s="134"/>
      <c r="N36" s="134">
        <v>18</v>
      </c>
      <c r="O36" s="134"/>
      <c r="P36" s="134"/>
      <c r="Q36" s="134">
        <v>17</v>
      </c>
      <c r="R36" s="134"/>
      <c r="S36" s="134"/>
      <c r="T36" s="135">
        <f>SUM(C36:S36)</f>
        <v>12783</v>
      </c>
    </row>
    <row r="37" spans="1:20" s="87" customFormat="1" x14ac:dyDescent="0.25">
      <c r="A37" s="121" t="s">
        <v>34</v>
      </c>
      <c r="B37" s="121" t="s">
        <v>58</v>
      </c>
      <c r="C37" s="134"/>
      <c r="D37" s="134">
        <v>37</v>
      </c>
      <c r="E37" s="134"/>
      <c r="F37" s="134"/>
      <c r="G37" s="134">
        <v>975</v>
      </c>
      <c r="H37" s="134">
        <v>8</v>
      </c>
      <c r="I37" s="134"/>
      <c r="J37" s="134"/>
      <c r="K37" s="134"/>
      <c r="L37" s="134"/>
      <c r="M37" s="134"/>
      <c r="N37" s="134">
        <v>88</v>
      </c>
      <c r="O37" s="134"/>
      <c r="P37" s="134"/>
      <c r="Q37" s="134">
        <v>9</v>
      </c>
      <c r="R37" s="134"/>
      <c r="S37" s="134">
        <v>1</v>
      </c>
      <c r="T37" s="135">
        <f>SUM(C37:S37)</f>
        <v>1118</v>
      </c>
    </row>
    <row r="38" spans="1:20" s="87" customFormat="1" x14ac:dyDescent="0.25">
      <c r="A38" s="121" t="s">
        <v>65</v>
      </c>
      <c r="B38" s="121" t="s">
        <v>66</v>
      </c>
      <c r="C38" s="133">
        <v>130</v>
      </c>
      <c r="D38" s="133">
        <v>698</v>
      </c>
      <c r="E38" s="133">
        <v>286</v>
      </c>
      <c r="F38" s="133">
        <v>85</v>
      </c>
      <c r="G38" s="133">
        <v>28</v>
      </c>
      <c r="H38" s="133">
        <v>373</v>
      </c>
      <c r="I38" s="133">
        <v>10</v>
      </c>
      <c r="J38" s="133">
        <v>34</v>
      </c>
      <c r="K38" s="133">
        <v>10591</v>
      </c>
      <c r="L38" s="133">
        <v>80</v>
      </c>
      <c r="M38" s="134"/>
      <c r="N38" s="133">
        <v>106</v>
      </c>
      <c r="O38" s="134"/>
      <c r="P38" s="133"/>
      <c r="Q38" s="133">
        <v>203</v>
      </c>
      <c r="R38" s="134"/>
      <c r="S38" s="133"/>
      <c r="T38" s="135">
        <f t="shared" si="3"/>
        <v>12624</v>
      </c>
    </row>
    <row r="39" spans="1:20" s="87" customFormat="1" x14ac:dyDescent="0.25">
      <c r="A39" s="121" t="s">
        <v>68</v>
      </c>
      <c r="B39" s="121" t="s">
        <v>69</v>
      </c>
      <c r="C39" s="134">
        <v>9</v>
      </c>
      <c r="D39" s="133">
        <v>69</v>
      </c>
      <c r="E39" s="134">
        <v>10508</v>
      </c>
      <c r="F39" s="133"/>
      <c r="G39" s="134">
        <v>28</v>
      </c>
      <c r="H39" s="134">
        <v>5</v>
      </c>
      <c r="I39" s="134">
        <v>8</v>
      </c>
      <c r="J39" s="134"/>
      <c r="K39" s="133">
        <v>31</v>
      </c>
      <c r="L39" s="134"/>
      <c r="M39" s="134"/>
      <c r="N39" s="134">
        <v>5</v>
      </c>
      <c r="O39" s="134"/>
      <c r="P39" s="134"/>
      <c r="Q39" s="134">
        <v>8</v>
      </c>
      <c r="R39" s="134"/>
      <c r="S39" s="134"/>
      <c r="T39" s="135">
        <f t="shared" si="3"/>
        <v>10671</v>
      </c>
    </row>
    <row r="40" spans="1:20" s="87" customFormat="1" x14ac:dyDescent="0.25">
      <c r="A40" s="121" t="s">
        <v>55</v>
      </c>
      <c r="B40" s="121" t="s">
        <v>73</v>
      </c>
      <c r="C40" s="134">
        <v>41</v>
      </c>
      <c r="D40" s="134">
        <v>133</v>
      </c>
      <c r="E40" s="134">
        <v>90</v>
      </c>
      <c r="F40" s="134"/>
      <c r="G40" s="133">
        <v>3</v>
      </c>
      <c r="H40" s="134">
        <v>25</v>
      </c>
      <c r="I40" s="134">
        <v>92</v>
      </c>
      <c r="J40" s="134">
        <v>22545</v>
      </c>
      <c r="K40" s="134">
        <v>16</v>
      </c>
      <c r="L40" s="134">
        <v>3</v>
      </c>
      <c r="M40" s="134"/>
      <c r="N40" s="133">
        <v>12</v>
      </c>
      <c r="O40" s="134"/>
      <c r="P40" s="134"/>
      <c r="Q40" s="134">
        <v>69</v>
      </c>
      <c r="R40" s="134"/>
      <c r="S40" s="134"/>
      <c r="T40" s="135">
        <f t="shared" si="3"/>
        <v>23029</v>
      </c>
    </row>
    <row r="41" spans="1:20" s="87" customFormat="1" x14ac:dyDescent="0.25">
      <c r="A41" s="121" t="s">
        <v>74</v>
      </c>
      <c r="B41" s="121" t="s">
        <v>75</v>
      </c>
      <c r="C41" s="134"/>
      <c r="D41" s="133">
        <v>89</v>
      </c>
      <c r="E41" s="133"/>
      <c r="F41" s="134"/>
      <c r="G41" s="134"/>
      <c r="H41" s="134"/>
      <c r="I41" s="134">
        <v>3</v>
      </c>
      <c r="J41" s="133">
        <v>2294</v>
      </c>
      <c r="K41" s="133">
        <v>28</v>
      </c>
      <c r="L41" s="134"/>
      <c r="M41" s="134"/>
      <c r="N41" s="134"/>
      <c r="O41" s="134"/>
      <c r="P41" s="134"/>
      <c r="Q41" s="133">
        <v>2</v>
      </c>
      <c r="R41" s="134"/>
      <c r="S41" s="134"/>
      <c r="T41" s="135">
        <f>SUM(C41:S41)</f>
        <v>2416</v>
      </c>
    </row>
    <row r="42" spans="1:20" s="87" customFormat="1" x14ac:dyDescent="0.25">
      <c r="A42" s="121" t="s">
        <v>79</v>
      </c>
      <c r="B42" s="121" t="s">
        <v>240</v>
      </c>
      <c r="C42" s="133"/>
      <c r="D42" s="133">
        <v>14</v>
      </c>
      <c r="E42" s="133"/>
      <c r="F42" s="133"/>
      <c r="G42" s="133"/>
      <c r="H42" s="133">
        <v>1</v>
      </c>
      <c r="I42" s="133"/>
      <c r="J42" s="133"/>
      <c r="K42" s="133">
        <v>20</v>
      </c>
      <c r="L42" s="133">
        <v>12</v>
      </c>
      <c r="M42" s="134">
        <v>2</v>
      </c>
      <c r="N42" s="133">
        <v>30</v>
      </c>
      <c r="O42" s="134">
        <v>2106</v>
      </c>
      <c r="P42" s="133">
        <v>59</v>
      </c>
      <c r="Q42" s="133">
        <v>124</v>
      </c>
      <c r="R42" s="134"/>
      <c r="S42" s="133"/>
      <c r="T42" s="135">
        <f t="shared" si="3"/>
        <v>2368</v>
      </c>
    </row>
    <row r="43" spans="1:20" s="87" customFormat="1" x14ac:dyDescent="0.25">
      <c r="A43" s="121" t="s">
        <v>84</v>
      </c>
      <c r="B43" s="121" t="s">
        <v>85</v>
      </c>
      <c r="C43" s="133"/>
      <c r="D43" s="133">
        <v>36</v>
      </c>
      <c r="E43" s="133"/>
      <c r="F43" s="133"/>
      <c r="G43" s="134"/>
      <c r="H43" s="133">
        <v>6</v>
      </c>
      <c r="I43" s="133"/>
      <c r="J43" s="133">
        <v>1</v>
      </c>
      <c r="K43" s="133"/>
      <c r="L43" s="133"/>
      <c r="M43" s="134">
        <v>1</v>
      </c>
      <c r="N43" s="133">
        <v>2135</v>
      </c>
      <c r="O43" s="133">
        <v>87</v>
      </c>
      <c r="P43" s="134">
        <v>16523</v>
      </c>
      <c r="Q43" s="134">
        <v>155</v>
      </c>
      <c r="R43" s="134"/>
      <c r="S43" s="133"/>
      <c r="T43" s="135">
        <f t="shared" si="3"/>
        <v>18944</v>
      </c>
    </row>
    <row r="44" spans="1:20" s="87" customFormat="1" x14ac:dyDescent="0.25">
      <c r="A44" s="121" t="s">
        <v>87</v>
      </c>
      <c r="B44" s="121" t="s">
        <v>88</v>
      </c>
      <c r="C44" s="134"/>
      <c r="D44" s="133">
        <v>18</v>
      </c>
      <c r="E44" s="134"/>
      <c r="F44" s="133"/>
      <c r="G44" s="134"/>
      <c r="H44" s="134"/>
      <c r="I44" s="134"/>
      <c r="J44" s="134"/>
      <c r="K44" s="133"/>
      <c r="L44" s="134"/>
      <c r="M44" s="134">
        <v>3</v>
      </c>
      <c r="N44" s="134">
        <v>40441.5</v>
      </c>
      <c r="O44" s="134"/>
      <c r="P44" s="134"/>
      <c r="Q44" s="134">
        <v>70</v>
      </c>
      <c r="R44" s="134"/>
      <c r="S44" s="134">
        <v>3</v>
      </c>
      <c r="T44" s="135">
        <f t="shared" si="3"/>
        <v>40535.5</v>
      </c>
    </row>
    <row r="45" spans="1:20" s="87" customFormat="1" x14ac:dyDescent="0.25">
      <c r="A45" s="121" t="s">
        <v>90</v>
      </c>
      <c r="B45" s="121" t="s">
        <v>91</v>
      </c>
      <c r="C45" s="134"/>
      <c r="D45" s="134"/>
      <c r="E45" s="134"/>
      <c r="F45" s="134"/>
      <c r="G45" s="133"/>
      <c r="H45" s="134"/>
      <c r="I45" s="134"/>
      <c r="J45" s="134"/>
      <c r="K45" s="134"/>
      <c r="L45" s="134"/>
      <c r="M45" s="134">
        <v>14220</v>
      </c>
      <c r="N45" s="133">
        <v>2163</v>
      </c>
      <c r="O45" s="134"/>
      <c r="P45" s="134"/>
      <c r="Q45" s="134"/>
      <c r="R45" s="134"/>
      <c r="S45" s="134"/>
      <c r="T45" s="135">
        <f t="shared" si="3"/>
        <v>16383</v>
      </c>
    </row>
    <row r="46" spans="1:20" s="87" customFormat="1" x14ac:dyDescent="0.25">
      <c r="A46" s="124" t="s">
        <v>98</v>
      </c>
      <c r="B46" s="124" t="s">
        <v>222</v>
      </c>
      <c r="C46" s="136"/>
      <c r="D46" s="137">
        <v>25</v>
      </c>
      <c r="E46" s="136"/>
      <c r="F46" s="136"/>
      <c r="G46" s="137"/>
      <c r="H46" s="136"/>
      <c r="I46" s="136"/>
      <c r="J46" s="136"/>
      <c r="K46" s="136"/>
      <c r="L46" s="136"/>
      <c r="M46" s="136">
        <v>2747</v>
      </c>
      <c r="N46" s="137">
        <v>52</v>
      </c>
      <c r="O46" s="136"/>
      <c r="P46" s="136"/>
      <c r="Q46" s="136">
        <v>18</v>
      </c>
      <c r="R46" s="136"/>
      <c r="S46" s="136">
        <v>1</v>
      </c>
      <c r="T46" s="138">
        <f t="shared" si="3"/>
        <v>2843</v>
      </c>
    </row>
    <row r="47" spans="1:20" s="87" customFormat="1" x14ac:dyDescent="0.25">
      <c r="A47" s="139"/>
      <c r="B47" s="139"/>
      <c r="C47" s="140">
        <f t="shared" ref="C47:T47" si="4">SUM(C26:C46)</f>
        <v>37140</v>
      </c>
      <c r="D47" s="141">
        <f t="shared" si="4"/>
        <v>857784</v>
      </c>
      <c r="E47" s="140">
        <f t="shared" si="4"/>
        <v>91065</v>
      </c>
      <c r="F47" s="140">
        <f t="shared" si="4"/>
        <v>36672</v>
      </c>
      <c r="G47" s="141">
        <f t="shared" si="4"/>
        <v>139906</v>
      </c>
      <c r="H47" s="140">
        <f t="shared" si="4"/>
        <v>87278</v>
      </c>
      <c r="I47" s="140">
        <f t="shared" si="4"/>
        <v>15422</v>
      </c>
      <c r="J47" s="140">
        <f t="shared" si="4"/>
        <v>25422</v>
      </c>
      <c r="K47" s="140">
        <f t="shared" si="4"/>
        <v>11854</v>
      </c>
      <c r="L47" s="140">
        <f t="shared" si="4"/>
        <v>14089</v>
      </c>
      <c r="M47" s="140">
        <f t="shared" si="4"/>
        <v>17078</v>
      </c>
      <c r="N47" s="141">
        <f t="shared" si="4"/>
        <v>94467</v>
      </c>
      <c r="O47" s="140">
        <f t="shared" si="4"/>
        <v>13082</v>
      </c>
      <c r="P47" s="140">
        <f t="shared" si="4"/>
        <v>18682</v>
      </c>
      <c r="Q47" s="140">
        <f t="shared" si="4"/>
        <v>31236.5</v>
      </c>
      <c r="R47" s="140">
        <f t="shared" si="4"/>
        <v>15439</v>
      </c>
      <c r="S47" s="140">
        <f t="shared" si="4"/>
        <v>8478.5</v>
      </c>
      <c r="T47" s="142">
        <f t="shared" si="4"/>
        <v>1515095</v>
      </c>
    </row>
    <row r="48" spans="1:20" x14ac:dyDescent="0.25">
      <c r="D48"/>
      <c r="E48"/>
      <c r="F48"/>
      <c r="G48"/>
      <c r="H48"/>
      <c r="I48"/>
      <c r="J48"/>
      <c r="K48"/>
      <c r="L48"/>
      <c r="M48"/>
      <c r="N48"/>
    </row>
    <row r="49" spans="1:20" ht="24" x14ac:dyDescent="0.25">
      <c r="A49" s="338" t="s">
        <v>241</v>
      </c>
      <c r="B49" s="339"/>
      <c r="C49" s="129" t="s">
        <v>203</v>
      </c>
      <c r="D49" s="129" t="s">
        <v>204</v>
      </c>
      <c r="E49" s="129" t="s">
        <v>205</v>
      </c>
      <c r="F49" s="129" t="s">
        <v>206</v>
      </c>
      <c r="G49" s="129" t="s">
        <v>207</v>
      </c>
      <c r="H49" s="129" t="s">
        <v>208</v>
      </c>
      <c r="I49" s="129" t="s">
        <v>209</v>
      </c>
      <c r="J49" s="129" t="s">
        <v>210</v>
      </c>
      <c r="K49" s="129" t="s">
        <v>211</v>
      </c>
      <c r="L49" s="129" t="s">
        <v>212</v>
      </c>
      <c r="M49" s="129" t="s">
        <v>213</v>
      </c>
      <c r="N49" s="129" t="s">
        <v>214</v>
      </c>
      <c r="O49" s="129" t="s">
        <v>215</v>
      </c>
      <c r="P49" s="129" t="s">
        <v>216</v>
      </c>
      <c r="Q49" s="129" t="s">
        <v>217</v>
      </c>
      <c r="R49" s="129" t="s">
        <v>218</v>
      </c>
      <c r="S49" s="129" t="s">
        <v>219</v>
      </c>
      <c r="T49" s="130" t="s">
        <v>187</v>
      </c>
    </row>
    <row r="50" spans="1:20" x14ac:dyDescent="0.25">
      <c r="A50" s="118" t="s">
        <v>11</v>
      </c>
      <c r="B50" s="118" t="s">
        <v>12</v>
      </c>
      <c r="C50" s="131" t="e">
        <f>+C26-#REF!</f>
        <v>#REF!</v>
      </c>
      <c r="D50" s="131" t="e">
        <f>+D26-#REF!</f>
        <v>#REF!</v>
      </c>
      <c r="E50" s="131" t="e">
        <f>+E26-#REF!</f>
        <v>#REF!</v>
      </c>
      <c r="F50" s="131" t="e">
        <f>+F26-#REF!</f>
        <v>#REF!</v>
      </c>
      <c r="G50" s="131" t="e">
        <f>+G26-#REF!</f>
        <v>#REF!</v>
      </c>
      <c r="H50" s="131" t="e">
        <f>+H26-#REF!</f>
        <v>#REF!</v>
      </c>
      <c r="I50" s="131" t="e">
        <f>+I26-#REF!</f>
        <v>#REF!</v>
      </c>
      <c r="J50" s="131" t="e">
        <f>+J26-#REF!</f>
        <v>#REF!</v>
      </c>
      <c r="K50" s="131" t="e">
        <f>+K26-#REF!</f>
        <v>#REF!</v>
      </c>
      <c r="L50" s="131" t="e">
        <f>+L26-#REF!</f>
        <v>#REF!</v>
      </c>
      <c r="M50" s="131" t="e">
        <f>+M26-#REF!</f>
        <v>#REF!</v>
      </c>
      <c r="N50" s="131" t="e">
        <f>+N26-#REF!</f>
        <v>#REF!</v>
      </c>
      <c r="O50" s="131" t="e">
        <f>+O26-#REF!</f>
        <v>#REF!</v>
      </c>
      <c r="P50" s="131" t="e">
        <f>+P26-#REF!</f>
        <v>#REF!</v>
      </c>
      <c r="Q50" s="131" t="e">
        <f>+Q26-#REF!</f>
        <v>#REF!</v>
      </c>
      <c r="R50" s="131" t="e">
        <f>+R26-#REF!</f>
        <v>#REF!</v>
      </c>
      <c r="S50" s="131" t="e">
        <f>+S26-#REF!</f>
        <v>#REF!</v>
      </c>
      <c r="T50" s="132" t="e">
        <f t="shared" ref="T50:T54" si="5">SUM(C50:S50)</f>
        <v>#REF!</v>
      </c>
    </row>
    <row r="51" spans="1:20" x14ac:dyDescent="0.25">
      <c r="A51" s="121" t="s">
        <v>19</v>
      </c>
      <c r="B51" s="121" t="s">
        <v>20</v>
      </c>
      <c r="C51" s="133" t="e">
        <f>+C27-#REF!</f>
        <v>#REF!</v>
      </c>
      <c r="D51" s="133" t="e">
        <f>+D27-#REF!</f>
        <v>#REF!</v>
      </c>
      <c r="E51" s="133" t="e">
        <f>+E27-#REF!</f>
        <v>#REF!</v>
      </c>
      <c r="F51" s="133" t="e">
        <f>+F27-#REF!</f>
        <v>#REF!</v>
      </c>
      <c r="G51" s="133" t="e">
        <f>+G27-#REF!</f>
        <v>#REF!</v>
      </c>
      <c r="H51" s="133" t="e">
        <f>+H27-#REF!</f>
        <v>#REF!</v>
      </c>
      <c r="I51" s="133" t="e">
        <f>+I27-#REF!</f>
        <v>#REF!</v>
      </c>
      <c r="J51" s="133" t="e">
        <f>+J27-#REF!</f>
        <v>#REF!</v>
      </c>
      <c r="K51" s="133" t="e">
        <f>+K27-#REF!</f>
        <v>#REF!</v>
      </c>
      <c r="L51" s="133" t="e">
        <f>+L27-#REF!</f>
        <v>#REF!</v>
      </c>
      <c r="M51" s="133" t="e">
        <f>+M27-#REF!</f>
        <v>#REF!</v>
      </c>
      <c r="N51" s="133" t="e">
        <f>+N27-#REF!</f>
        <v>#REF!</v>
      </c>
      <c r="O51" s="133" t="e">
        <f>+O27-#REF!</f>
        <v>#REF!</v>
      </c>
      <c r="P51" s="133" t="e">
        <f>+P27-#REF!</f>
        <v>#REF!</v>
      </c>
      <c r="Q51" s="133" t="e">
        <f>+Q27-#REF!</f>
        <v>#REF!</v>
      </c>
      <c r="R51" s="134" t="e">
        <f>+R27-#REF!</f>
        <v>#REF!</v>
      </c>
      <c r="S51" s="133" t="e">
        <f>+S27-#REF!</f>
        <v>#REF!</v>
      </c>
      <c r="T51" s="135" t="e">
        <f t="shared" si="5"/>
        <v>#REF!</v>
      </c>
    </row>
    <row r="52" spans="1:20" x14ac:dyDescent="0.25">
      <c r="A52" s="121" t="s">
        <v>22</v>
      </c>
      <c r="B52" s="121" t="s">
        <v>23</v>
      </c>
      <c r="C52" s="134" t="e">
        <f>+C28-#REF!</f>
        <v>#REF!</v>
      </c>
      <c r="D52" s="133" t="e">
        <f>+D28-#REF!</f>
        <v>#REF!</v>
      </c>
      <c r="E52" s="134" t="e">
        <f>+E28-#REF!</f>
        <v>#REF!</v>
      </c>
      <c r="F52" s="133" t="e">
        <f>+F28-#REF!</f>
        <v>#REF!</v>
      </c>
      <c r="G52" s="134" t="e">
        <f>+G28-#REF!</f>
        <v>#REF!</v>
      </c>
      <c r="H52" s="133" t="e">
        <f>+H28-#REF!</f>
        <v>#REF!</v>
      </c>
      <c r="I52" s="133" t="e">
        <f>+I28-#REF!</f>
        <v>#REF!</v>
      </c>
      <c r="J52" s="134" t="e">
        <f>+J28-#REF!</f>
        <v>#REF!</v>
      </c>
      <c r="K52" s="133" t="e">
        <f>+K28-#REF!</f>
        <v>#REF!</v>
      </c>
      <c r="L52" s="133" t="e">
        <f>+L28-#REF!</f>
        <v>#REF!</v>
      </c>
      <c r="M52" s="133" t="e">
        <f>+M28-#REF!</f>
        <v>#REF!</v>
      </c>
      <c r="N52" s="133" t="e">
        <f>+N28-#REF!</f>
        <v>#REF!</v>
      </c>
      <c r="O52" s="133" t="e">
        <f>+O28-#REF!</f>
        <v>#REF!</v>
      </c>
      <c r="P52" s="133" t="e">
        <f>+P28-#REF!</f>
        <v>#REF!</v>
      </c>
      <c r="Q52" s="133" t="e">
        <f>+Q28-#REF!</f>
        <v>#REF!</v>
      </c>
      <c r="R52" s="134" t="e">
        <f>+R28-#REF!</f>
        <v>#REF!</v>
      </c>
      <c r="S52" s="133" t="e">
        <f>+S28-#REF!</f>
        <v>#REF!</v>
      </c>
      <c r="T52" s="135" t="e">
        <f t="shared" si="5"/>
        <v>#REF!</v>
      </c>
    </row>
    <row r="53" spans="1:20" x14ac:dyDescent="0.25">
      <c r="A53" s="121" t="s">
        <v>24</v>
      </c>
      <c r="B53" s="121" t="s">
        <v>25</v>
      </c>
      <c r="C53" s="133" t="e">
        <f>+C29-#REF!</f>
        <v>#REF!</v>
      </c>
      <c r="D53" s="133" t="e">
        <f>+D29-#REF!</f>
        <v>#REF!</v>
      </c>
      <c r="E53" s="133" t="e">
        <f>+E29-#REF!</f>
        <v>#REF!</v>
      </c>
      <c r="F53" s="133" t="e">
        <f>+F29-#REF!</f>
        <v>#REF!</v>
      </c>
      <c r="G53" s="133" t="e">
        <f>+G29-#REF!</f>
        <v>#REF!</v>
      </c>
      <c r="H53" s="133" t="e">
        <f>+H29-#REF!</f>
        <v>#REF!</v>
      </c>
      <c r="I53" s="133" t="e">
        <f>+I29-#REF!</f>
        <v>#REF!</v>
      </c>
      <c r="J53" s="133" t="e">
        <f>+J29-#REF!</f>
        <v>#REF!</v>
      </c>
      <c r="K53" s="133" t="e">
        <f>+K29-#REF!</f>
        <v>#REF!</v>
      </c>
      <c r="L53" s="133" t="e">
        <f>+L29-#REF!</f>
        <v>#REF!</v>
      </c>
      <c r="M53" s="133" t="e">
        <f>+M29-#REF!</f>
        <v>#REF!</v>
      </c>
      <c r="N53" s="133" t="e">
        <f>+N29-#REF!</f>
        <v>#REF!</v>
      </c>
      <c r="O53" s="133" t="e">
        <f>+O29-#REF!</f>
        <v>#REF!</v>
      </c>
      <c r="P53" s="133" t="e">
        <f>+P29-#REF!</f>
        <v>#REF!</v>
      </c>
      <c r="Q53" s="133" t="e">
        <f>+Q29-#REF!</f>
        <v>#REF!</v>
      </c>
      <c r="R53" s="134" t="e">
        <f>+R29-#REF!</f>
        <v>#REF!</v>
      </c>
      <c r="S53" s="133" t="e">
        <f>+S29-#REF!</f>
        <v>#REF!</v>
      </c>
      <c r="T53" s="135" t="e">
        <f t="shared" si="5"/>
        <v>#REF!</v>
      </c>
    </row>
    <row r="54" spans="1:20" x14ac:dyDescent="0.25">
      <c r="A54" s="121" t="s">
        <v>28</v>
      </c>
      <c r="B54" s="121" t="s">
        <v>29</v>
      </c>
      <c r="C54" s="133" t="e">
        <f>+C30-#REF!</f>
        <v>#REF!</v>
      </c>
      <c r="D54" s="133" t="e">
        <f>+D30-#REF!</f>
        <v>#REF!</v>
      </c>
      <c r="E54" s="133" t="e">
        <f>+E30-#REF!</f>
        <v>#REF!</v>
      </c>
      <c r="F54" s="133" t="e">
        <f>+F30-#REF!</f>
        <v>#REF!</v>
      </c>
      <c r="G54" s="133" t="e">
        <f>+G30-#REF!</f>
        <v>#REF!</v>
      </c>
      <c r="H54" s="133" t="e">
        <f>+H30-#REF!</f>
        <v>#REF!</v>
      </c>
      <c r="I54" s="134" t="e">
        <f>+I30-#REF!</f>
        <v>#REF!</v>
      </c>
      <c r="J54" s="133" t="e">
        <f>+J30-#REF!</f>
        <v>#REF!</v>
      </c>
      <c r="K54" s="133" t="e">
        <f>+K30-#REF!</f>
        <v>#REF!</v>
      </c>
      <c r="L54" s="134" t="e">
        <f>+L30-#REF!</f>
        <v>#REF!</v>
      </c>
      <c r="M54" s="134" t="e">
        <f>+M30-#REF!</f>
        <v>#REF!</v>
      </c>
      <c r="N54" s="134" t="e">
        <f>+N30-#REF!</f>
        <v>#REF!</v>
      </c>
      <c r="O54" s="134" t="e">
        <f>+O30-#REF!</f>
        <v>#REF!</v>
      </c>
      <c r="P54" s="134" t="e">
        <f>+P30-#REF!</f>
        <v>#REF!</v>
      </c>
      <c r="Q54" s="133" t="e">
        <f>+Q30-#REF!</f>
        <v>#REF!</v>
      </c>
      <c r="R54" s="134" t="e">
        <f>+R30-#REF!</f>
        <v>#REF!</v>
      </c>
      <c r="S54" s="134" t="e">
        <f>+S30-#REF!</f>
        <v>#REF!</v>
      </c>
      <c r="T54" s="135" t="e">
        <f t="shared" si="5"/>
        <v>#REF!</v>
      </c>
    </row>
    <row r="55" spans="1:20" x14ac:dyDescent="0.25">
      <c r="A55" s="121" t="s">
        <v>32</v>
      </c>
      <c r="B55" s="121" t="s">
        <v>33</v>
      </c>
      <c r="C55" s="134" t="e">
        <f>+C31-#REF!</f>
        <v>#REF!</v>
      </c>
      <c r="D55" s="133" t="e">
        <f>+D31-#REF!</f>
        <v>#REF!</v>
      </c>
      <c r="E55" s="134" t="e">
        <f>+E31-#REF!</f>
        <v>#REF!</v>
      </c>
      <c r="F55" s="133" t="e">
        <f>+F31-#REF!</f>
        <v>#REF!</v>
      </c>
      <c r="G55" s="133" t="e">
        <f>+G31-#REF!</f>
        <v>#REF!</v>
      </c>
      <c r="H55" s="134" t="e">
        <f>+H31-#REF!</f>
        <v>#REF!</v>
      </c>
      <c r="I55" s="133" t="e">
        <f>+I31-#REF!</f>
        <v>#REF!</v>
      </c>
      <c r="J55" s="134" t="e">
        <f>+J31-#REF!</f>
        <v>#REF!</v>
      </c>
      <c r="K55" s="133" t="e">
        <f>+K31-#REF!</f>
        <v>#REF!</v>
      </c>
      <c r="L55" s="134" t="e">
        <f>+L31-#REF!</f>
        <v>#REF!</v>
      </c>
      <c r="M55" s="134" t="e">
        <f>+M31-#REF!</f>
        <v>#REF!</v>
      </c>
      <c r="N55" s="133" t="e">
        <f>+N31-#REF!</f>
        <v>#REF!</v>
      </c>
      <c r="O55" s="134" t="e">
        <f>+O31-#REF!</f>
        <v>#REF!</v>
      </c>
      <c r="P55" s="134" t="e">
        <f>+P31-#REF!</f>
        <v>#REF!</v>
      </c>
      <c r="Q55" s="133" t="e">
        <f>+Q31-#REF!</f>
        <v>#REF!</v>
      </c>
      <c r="R55" s="134" t="e">
        <f>+R31-#REF!</f>
        <v>#REF!</v>
      </c>
      <c r="S55" s="133" t="e">
        <f>+S31-#REF!</f>
        <v>#REF!</v>
      </c>
      <c r="T55" s="135" t="e">
        <f>SUM(C55:S55)</f>
        <v>#REF!</v>
      </c>
    </row>
    <row r="56" spans="1:20" x14ac:dyDescent="0.25">
      <c r="A56" s="121" t="s">
        <v>38</v>
      </c>
      <c r="B56" s="121" t="s">
        <v>220</v>
      </c>
      <c r="C56" s="133" t="e">
        <f>+C32-#REF!</f>
        <v>#REF!</v>
      </c>
      <c r="D56" s="133" t="e">
        <f>+D32-#REF!</f>
        <v>#REF!</v>
      </c>
      <c r="E56" s="133" t="e">
        <f>+E32-#REF!</f>
        <v>#REF!</v>
      </c>
      <c r="F56" s="133" t="e">
        <f>+F32-#REF!</f>
        <v>#REF!</v>
      </c>
      <c r="G56" s="133" t="e">
        <f>+G32-#REF!</f>
        <v>#REF!</v>
      </c>
      <c r="H56" s="133" t="e">
        <f>+H32-#REF!</f>
        <v>#REF!</v>
      </c>
      <c r="I56" s="134" t="e">
        <f>+I32-#REF!</f>
        <v>#REF!</v>
      </c>
      <c r="J56" s="134" t="e">
        <f>+J32-#REF!</f>
        <v>#REF!</v>
      </c>
      <c r="K56" s="133" t="e">
        <f>+K32-#REF!</f>
        <v>#REF!</v>
      </c>
      <c r="L56" s="133" t="e">
        <f>+L32-#REF!</f>
        <v>#REF!</v>
      </c>
      <c r="M56" s="134" t="e">
        <f>+M32-#REF!</f>
        <v>#REF!</v>
      </c>
      <c r="N56" s="133" t="e">
        <f>+N32-#REF!</f>
        <v>#REF!</v>
      </c>
      <c r="O56" s="134" t="e">
        <f>+O32-#REF!</f>
        <v>#REF!</v>
      </c>
      <c r="P56" s="134" t="e">
        <f>+P32-#REF!</f>
        <v>#REF!</v>
      </c>
      <c r="Q56" s="133" t="e">
        <f>+Q32-#REF!</f>
        <v>#REF!</v>
      </c>
      <c r="R56" s="134" t="e">
        <f>+R32-#REF!</f>
        <v>#REF!</v>
      </c>
      <c r="S56" s="134" t="e">
        <f>+S32-#REF!</f>
        <v>#REF!</v>
      </c>
      <c r="T56" s="135" t="e">
        <f t="shared" ref="T56:T59" si="6">SUM(C56:S56)</f>
        <v>#REF!</v>
      </c>
    </row>
    <row r="57" spans="1:20" x14ac:dyDescent="0.25">
      <c r="A57" s="121" t="s">
        <v>39</v>
      </c>
      <c r="B57" s="121" t="s">
        <v>40</v>
      </c>
      <c r="C57" s="133" t="e">
        <f>+C33-#REF!</f>
        <v>#REF!</v>
      </c>
      <c r="D57" s="133" t="e">
        <f>+D33-#REF!</f>
        <v>#REF!</v>
      </c>
      <c r="E57" s="134" t="e">
        <f>+E33-#REF!</f>
        <v>#REF!</v>
      </c>
      <c r="F57" s="133" t="e">
        <f>+F33-#REF!</f>
        <v>#REF!</v>
      </c>
      <c r="G57" s="134" t="e">
        <f>+G33-#REF!</f>
        <v>#REF!</v>
      </c>
      <c r="H57" s="133" t="e">
        <f>+H33-#REF!</f>
        <v>#REF!</v>
      </c>
      <c r="I57" s="133" t="e">
        <f>+I33-#REF!</f>
        <v>#REF!</v>
      </c>
      <c r="J57" s="134" t="e">
        <f>+J33-#REF!</f>
        <v>#REF!</v>
      </c>
      <c r="K57" s="133" t="e">
        <f>+K33-#REF!</f>
        <v>#REF!</v>
      </c>
      <c r="L57" s="133" t="e">
        <f>+L33-#REF!</f>
        <v>#REF!</v>
      </c>
      <c r="M57" s="134" t="e">
        <f>+M33-#REF!</f>
        <v>#REF!</v>
      </c>
      <c r="N57" s="133" t="e">
        <f>+N33-#REF!</f>
        <v>#REF!</v>
      </c>
      <c r="O57" s="133" t="e">
        <f>+O33-#REF!</f>
        <v>#REF!</v>
      </c>
      <c r="P57" s="133" t="e">
        <f>+P33-#REF!</f>
        <v>#REF!</v>
      </c>
      <c r="Q57" s="133" t="e">
        <f>+Q33-#REF!</f>
        <v>#REF!</v>
      </c>
      <c r="R57" s="134" t="e">
        <f>+R33-#REF!</f>
        <v>#REF!</v>
      </c>
      <c r="S57" s="134" t="e">
        <f>+S33-#REF!</f>
        <v>#REF!</v>
      </c>
      <c r="T57" s="135" t="e">
        <f t="shared" si="6"/>
        <v>#REF!</v>
      </c>
    </row>
    <row r="58" spans="1:20" x14ac:dyDescent="0.25">
      <c r="A58" s="121" t="s">
        <v>44</v>
      </c>
      <c r="B58" s="121" t="s">
        <v>45</v>
      </c>
      <c r="C58" s="134" t="e">
        <f>+C34-#REF!</f>
        <v>#REF!</v>
      </c>
      <c r="D58" s="133" t="e">
        <f>+D34-#REF!</f>
        <v>#REF!</v>
      </c>
      <c r="E58" s="134" t="e">
        <f>+E34-#REF!</f>
        <v>#REF!</v>
      </c>
      <c r="F58" s="134" t="e">
        <f>+F34-#REF!</f>
        <v>#REF!</v>
      </c>
      <c r="G58" s="133" t="e">
        <f>+G34-#REF!</f>
        <v>#REF!</v>
      </c>
      <c r="H58" s="133" t="e">
        <f>+H34-#REF!</f>
        <v>#REF!</v>
      </c>
      <c r="I58" s="134" t="e">
        <f>+I34-#REF!</f>
        <v>#REF!</v>
      </c>
      <c r="J58" s="134" t="e">
        <f>+J34-#REF!</f>
        <v>#REF!</v>
      </c>
      <c r="K58" s="134" t="e">
        <f>+K34-#REF!</f>
        <v>#REF!</v>
      </c>
      <c r="L58" s="134" t="e">
        <f>+L34-#REF!</f>
        <v>#REF!</v>
      </c>
      <c r="M58" s="134" t="e">
        <f>+M34-#REF!</f>
        <v>#REF!</v>
      </c>
      <c r="N58" s="133" t="e">
        <f>+N34-#REF!</f>
        <v>#REF!</v>
      </c>
      <c r="O58" s="133" t="e">
        <f>+O34-#REF!</f>
        <v>#REF!</v>
      </c>
      <c r="P58" s="133" t="e">
        <f>+P34-#REF!</f>
        <v>#REF!</v>
      </c>
      <c r="Q58" s="133" t="e">
        <f>+Q34-#REF!</f>
        <v>#REF!</v>
      </c>
      <c r="R58" s="134" t="e">
        <f>+R34-#REF!</f>
        <v>#REF!</v>
      </c>
      <c r="S58" s="134" t="e">
        <f>+S34-#REF!</f>
        <v>#REF!</v>
      </c>
      <c r="T58" s="135" t="e">
        <f t="shared" si="6"/>
        <v>#REF!</v>
      </c>
    </row>
    <row r="59" spans="1:20" x14ac:dyDescent="0.25">
      <c r="A59" s="121" t="s">
        <v>48</v>
      </c>
      <c r="B59" s="121" t="s">
        <v>49</v>
      </c>
      <c r="C59" s="133" t="e">
        <f>+C35-#REF!</f>
        <v>#REF!</v>
      </c>
      <c r="D59" s="133" t="e">
        <f>+D35-#REF!</f>
        <v>#REF!</v>
      </c>
      <c r="E59" s="133" t="e">
        <f>+E35-#REF!</f>
        <v>#REF!</v>
      </c>
      <c r="F59" s="133" t="e">
        <f>+F35-#REF!</f>
        <v>#REF!</v>
      </c>
      <c r="G59" s="134" t="e">
        <f>+G35-#REF!</f>
        <v>#REF!</v>
      </c>
      <c r="H59" s="134" t="e">
        <f>+H35-#REF!</f>
        <v>#REF!</v>
      </c>
      <c r="I59" s="133" t="e">
        <f>+I35-#REF!</f>
        <v>#REF!</v>
      </c>
      <c r="J59" s="133" t="e">
        <f>+J35-#REF!</f>
        <v>#REF!</v>
      </c>
      <c r="K59" s="133" t="e">
        <f>+K35-#REF!</f>
        <v>#REF!</v>
      </c>
      <c r="L59" s="134" t="e">
        <f>+L35-#REF!</f>
        <v>#REF!</v>
      </c>
      <c r="M59" s="134" t="e">
        <f>+M35-#REF!</f>
        <v>#REF!</v>
      </c>
      <c r="N59" s="133" t="e">
        <f>+N35-#REF!</f>
        <v>#REF!</v>
      </c>
      <c r="O59" s="134" t="e">
        <f>+O35-#REF!</f>
        <v>#REF!</v>
      </c>
      <c r="P59" s="134" t="e">
        <f>+P35-#REF!</f>
        <v>#REF!</v>
      </c>
      <c r="Q59" s="133" t="e">
        <f>+Q35-#REF!</f>
        <v>#REF!</v>
      </c>
      <c r="R59" s="134" t="e">
        <f>+R35-#REF!</f>
        <v>#REF!</v>
      </c>
      <c r="S59" s="134" t="e">
        <f>+S35-#REF!</f>
        <v>#REF!</v>
      </c>
      <c r="T59" s="135" t="e">
        <f t="shared" si="6"/>
        <v>#REF!</v>
      </c>
    </row>
    <row r="60" spans="1:20" x14ac:dyDescent="0.25">
      <c r="A60" s="121" t="s">
        <v>41</v>
      </c>
      <c r="B60" s="121" t="s">
        <v>53</v>
      </c>
      <c r="C60" s="134" t="e">
        <f>+C36-#REF!</f>
        <v>#REF!</v>
      </c>
      <c r="D60" s="134" t="e">
        <f>+D36-#REF!</f>
        <v>#REF!</v>
      </c>
      <c r="E60" s="134" t="e">
        <f>+E36-#REF!</f>
        <v>#REF!</v>
      </c>
      <c r="F60" s="134" t="e">
        <f>+F36-#REF!</f>
        <v>#REF!</v>
      </c>
      <c r="G60" s="134" t="e">
        <f>+G36-#REF!</f>
        <v>#REF!</v>
      </c>
      <c r="H60" s="134" t="e">
        <f>+H36-#REF!</f>
        <v>#REF!</v>
      </c>
      <c r="I60" s="134" t="e">
        <f>+I36-#REF!</f>
        <v>#REF!</v>
      </c>
      <c r="J60" s="134" t="e">
        <f>+J36-#REF!</f>
        <v>#REF!</v>
      </c>
      <c r="K60" s="134" t="e">
        <f>+K36-#REF!</f>
        <v>#REF!</v>
      </c>
      <c r="L60" s="134" t="e">
        <f>+L36-#REF!</f>
        <v>#REF!</v>
      </c>
      <c r="M60" s="134" t="e">
        <f>+M36-#REF!</f>
        <v>#REF!</v>
      </c>
      <c r="N60" s="134" t="e">
        <f>+N36-#REF!</f>
        <v>#REF!</v>
      </c>
      <c r="O60" s="134" t="e">
        <f>+O36-#REF!</f>
        <v>#REF!</v>
      </c>
      <c r="P60" s="134" t="e">
        <f>+P36-#REF!</f>
        <v>#REF!</v>
      </c>
      <c r="Q60" s="134" t="e">
        <f>+Q36-#REF!</f>
        <v>#REF!</v>
      </c>
      <c r="R60" s="134" t="e">
        <f>+R36-#REF!</f>
        <v>#REF!</v>
      </c>
      <c r="S60" s="134" t="e">
        <f>+S36-#REF!</f>
        <v>#REF!</v>
      </c>
      <c r="T60" s="135" t="e">
        <f>SUM(C60:S60)</f>
        <v>#REF!</v>
      </c>
    </row>
    <row r="61" spans="1:20" x14ac:dyDescent="0.25">
      <c r="A61" s="121" t="s">
        <v>34</v>
      </c>
      <c r="B61" s="121" t="s">
        <v>58</v>
      </c>
      <c r="C61" s="134" t="e">
        <f>+C37-#REF!</f>
        <v>#REF!</v>
      </c>
      <c r="D61" s="134" t="e">
        <f>+D37-#REF!</f>
        <v>#REF!</v>
      </c>
      <c r="E61" s="134" t="e">
        <f>+E37-#REF!</f>
        <v>#REF!</v>
      </c>
      <c r="F61" s="134" t="e">
        <f>+F37-#REF!</f>
        <v>#REF!</v>
      </c>
      <c r="G61" s="134" t="e">
        <f>+G37-#REF!</f>
        <v>#REF!</v>
      </c>
      <c r="H61" s="134" t="e">
        <f>+H37-#REF!</f>
        <v>#REF!</v>
      </c>
      <c r="I61" s="134" t="e">
        <f>+I37-#REF!</f>
        <v>#REF!</v>
      </c>
      <c r="J61" s="134" t="e">
        <f>+J37-#REF!</f>
        <v>#REF!</v>
      </c>
      <c r="K61" s="134" t="e">
        <f>+K37-#REF!</f>
        <v>#REF!</v>
      </c>
      <c r="L61" s="134" t="e">
        <f>+L37-#REF!</f>
        <v>#REF!</v>
      </c>
      <c r="M61" s="134" t="e">
        <f>+M37-#REF!</f>
        <v>#REF!</v>
      </c>
      <c r="N61" s="134" t="e">
        <f>+N37-#REF!</f>
        <v>#REF!</v>
      </c>
      <c r="O61" s="134" t="e">
        <f>+O37-#REF!</f>
        <v>#REF!</v>
      </c>
      <c r="P61" s="134" t="e">
        <f>+P37-#REF!</f>
        <v>#REF!</v>
      </c>
      <c r="Q61" s="134" t="e">
        <f>+Q37-#REF!</f>
        <v>#REF!</v>
      </c>
      <c r="R61" s="134" t="e">
        <f>+R37-#REF!</f>
        <v>#REF!</v>
      </c>
      <c r="S61" s="134" t="e">
        <f>+S37-#REF!</f>
        <v>#REF!</v>
      </c>
      <c r="T61" s="135" t="e">
        <f>SUM(C61:S61)</f>
        <v>#REF!</v>
      </c>
    </row>
    <row r="62" spans="1:20" x14ac:dyDescent="0.25">
      <c r="A62" s="121" t="s">
        <v>65</v>
      </c>
      <c r="B62" s="121" t="s">
        <v>66</v>
      </c>
      <c r="C62" s="133" t="e">
        <f>+C38-#REF!</f>
        <v>#REF!</v>
      </c>
      <c r="D62" s="133" t="e">
        <f>+D38-#REF!</f>
        <v>#REF!</v>
      </c>
      <c r="E62" s="133" t="e">
        <f>+E38-#REF!</f>
        <v>#REF!</v>
      </c>
      <c r="F62" s="133" t="e">
        <f>+F38-#REF!</f>
        <v>#REF!</v>
      </c>
      <c r="G62" s="133" t="e">
        <f>+G38-#REF!</f>
        <v>#REF!</v>
      </c>
      <c r="H62" s="133" t="e">
        <f>+H38-#REF!</f>
        <v>#REF!</v>
      </c>
      <c r="I62" s="133" t="e">
        <f>+I38-#REF!</f>
        <v>#REF!</v>
      </c>
      <c r="J62" s="133" t="e">
        <f>+J38-#REF!</f>
        <v>#REF!</v>
      </c>
      <c r="K62" s="133" t="e">
        <f>+K38-#REF!</f>
        <v>#REF!</v>
      </c>
      <c r="L62" s="133" t="e">
        <f>+L38-#REF!</f>
        <v>#REF!</v>
      </c>
      <c r="M62" s="134" t="e">
        <f>+M38-#REF!</f>
        <v>#REF!</v>
      </c>
      <c r="N62" s="133" t="e">
        <f>+N38-#REF!</f>
        <v>#REF!</v>
      </c>
      <c r="O62" s="134" t="e">
        <f>+O38-#REF!</f>
        <v>#REF!</v>
      </c>
      <c r="P62" s="133" t="e">
        <f>+P38-#REF!</f>
        <v>#REF!</v>
      </c>
      <c r="Q62" s="133" t="e">
        <f>+Q38-#REF!</f>
        <v>#REF!</v>
      </c>
      <c r="R62" s="134" t="e">
        <f>+R38-#REF!</f>
        <v>#REF!</v>
      </c>
      <c r="S62" s="133" t="e">
        <f>+S38-#REF!</f>
        <v>#REF!</v>
      </c>
      <c r="T62" s="135" t="e">
        <f t="shared" ref="T62:T64" si="7">SUM(C62:S62)</f>
        <v>#REF!</v>
      </c>
    </row>
    <row r="63" spans="1:20" x14ac:dyDescent="0.25">
      <c r="A63" s="121" t="s">
        <v>68</v>
      </c>
      <c r="B63" s="121" t="s">
        <v>69</v>
      </c>
      <c r="C63" s="134" t="e">
        <f>+C39-#REF!</f>
        <v>#REF!</v>
      </c>
      <c r="D63" s="133" t="e">
        <f>+D39-#REF!</f>
        <v>#REF!</v>
      </c>
      <c r="E63" s="134" t="e">
        <f>+E39-#REF!</f>
        <v>#REF!</v>
      </c>
      <c r="F63" s="133" t="e">
        <f>+F39-#REF!</f>
        <v>#REF!</v>
      </c>
      <c r="G63" s="134" t="e">
        <f>+G39-#REF!</f>
        <v>#REF!</v>
      </c>
      <c r="H63" s="134" t="e">
        <f>+H39-#REF!</f>
        <v>#REF!</v>
      </c>
      <c r="I63" s="134" t="e">
        <f>+I39-#REF!</f>
        <v>#REF!</v>
      </c>
      <c r="J63" s="134" t="e">
        <f>+J39-#REF!</f>
        <v>#REF!</v>
      </c>
      <c r="K63" s="133" t="e">
        <f>+K39-#REF!</f>
        <v>#REF!</v>
      </c>
      <c r="L63" s="134" t="e">
        <f>+L39-#REF!</f>
        <v>#REF!</v>
      </c>
      <c r="M63" s="134" t="e">
        <f>+M39-#REF!</f>
        <v>#REF!</v>
      </c>
      <c r="N63" s="134" t="e">
        <f>+N39-#REF!</f>
        <v>#REF!</v>
      </c>
      <c r="O63" s="134" t="e">
        <f>+O39-#REF!</f>
        <v>#REF!</v>
      </c>
      <c r="P63" s="134" t="e">
        <f>+P39-#REF!</f>
        <v>#REF!</v>
      </c>
      <c r="Q63" s="134" t="e">
        <f>+Q39-#REF!</f>
        <v>#REF!</v>
      </c>
      <c r="R63" s="134" t="e">
        <f>+R39-#REF!</f>
        <v>#REF!</v>
      </c>
      <c r="S63" s="134" t="e">
        <f>+S39-#REF!</f>
        <v>#REF!</v>
      </c>
      <c r="T63" s="135" t="e">
        <f t="shared" si="7"/>
        <v>#REF!</v>
      </c>
    </row>
    <row r="64" spans="1:20" x14ac:dyDescent="0.25">
      <c r="A64" s="121" t="s">
        <v>55</v>
      </c>
      <c r="B64" s="121" t="s">
        <v>73</v>
      </c>
      <c r="C64" s="134" t="e">
        <f>+C40-#REF!</f>
        <v>#REF!</v>
      </c>
      <c r="D64" s="134" t="e">
        <f>+D40-#REF!</f>
        <v>#REF!</v>
      </c>
      <c r="E64" s="134" t="e">
        <f>+E40-#REF!</f>
        <v>#REF!</v>
      </c>
      <c r="F64" s="134" t="e">
        <f>+F40-#REF!</f>
        <v>#REF!</v>
      </c>
      <c r="G64" s="133" t="e">
        <f>+G40-#REF!</f>
        <v>#REF!</v>
      </c>
      <c r="H64" s="134" t="e">
        <f>+H40-#REF!</f>
        <v>#REF!</v>
      </c>
      <c r="I64" s="134" t="e">
        <f>+I40-#REF!</f>
        <v>#REF!</v>
      </c>
      <c r="J64" s="134" t="e">
        <f>+J40-#REF!</f>
        <v>#REF!</v>
      </c>
      <c r="K64" s="134" t="e">
        <f>+K40-#REF!</f>
        <v>#REF!</v>
      </c>
      <c r="L64" s="134" t="e">
        <f>+L40-#REF!</f>
        <v>#REF!</v>
      </c>
      <c r="M64" s="134" t="e">
        <f>+M40-#REF!</f>
        <v>#REF!</v>
      </c>
      <c r="N64" s="133" t="e">
        <f>+N40-#REF!</f>
        <v>#REF!</v>
      </c>
      <c r="O64" s="134" t="e">
        <f>+O40-#REF!</f>
        <v>#REF!</v>
      </c>
      <c r="P64" s="134" t="e">
        <f>+P40-#REF!</f>
        <v>#REF!</v>
      </c>
      <c r="Q64" s="134" t="e">
        <f>+Q40-#REF!</f>
        <v>#REF!</v>
      </c>
      <c r="R64" s="134" t="e">
        <f>+R40-#REF!</f>
        <v>#REF!</v>
      </c>
      <c r="S64" s="134" t="e">
        <f>+S40-#REF!</f>
        <v>#REF!</v>
      </c>
      <c r="T64" s="135" t="e">
        <f t="shared" si="7"/>
        <v>#REF!</v>
      </c>
    </row>
    <row r="65" spans="1:20" x14ac:dyDescent="0.25">
      <c r="A65" s="121" t="s">
        <v>74</v>
      </c>
      <c r="B65" s="121" t="s">
        <v>75</v>
      </c>
      <c r="C65" s="134" t="e">
        <f>+C41-#REF!</f>
        <v>#REF!</v>
      </c>
      <c r="D65" s="133" t="e">
        <f>+D41-#REF!</f>
        <v>#REF!</v>
      </c>
      <c r="E65" s="133" t="e">
        <f>+E41-#REF!</f>
        <v>#REF!</v>
      </c>
      <c r="F65" s="134" t="e">
        <f>+F41-#REF!</f>
        <v>#REF!</v>
      </c>
      <c r="G65" s="134" t="e">
        <f>+G41-#REF!</f>
        <v>#REF!</v>
      </c>
      <c r="H65" s="134" t="e">
        <f>+H41-#REF!</f>
        <v>#REF!</v>
      </c>
      <c r="I65" s="134" t="e">
        <f>+I41-#REF!</f>
        <v>#REF!</v>
      </c>
      <c r="J65" s="133" t="e">
        <f>+J41-#REF!</f>
        <v>#REF!</v>
      </c>
      <c r="K65" s="133" t="e">
        <f>+K41-#REF!</f>
        <v>#REF!</v>
      </c>
      <c r="L65" s="134" t="e">
        <f>+L41-#REF!</f>
        <v>#REF!</v>
      </c>
      <c r="M65" s="134" t="e">
        <f>+M41-#REF!</f>
        <v>#REF!</v>
      </c>
      <c r="N65" s="134" t="e">
        <f>+N41-#REF!</f>
        <v>#REF!</v>
      </c>
      <c r="O65" s="134" t="e">
        <f>+O41-#REF!</f>
        <v>#REF!</v>
      </c>
      <c r="P65" s="134" t="e">
        <f>+P41-#REF!</f>
        <v>#REF!</v>
      </c>
      <c r="Q65" s="133" t="e">
        <f>+Q41-#REF!</f>
        <v>#REF!</v>
      </c>
      <c r="R65" s="134" t="e">
        <f>+R41-#REF!</f>
        <v>#REF!</v>
      </c>
      <c r="S65" s="134" t="e">
        <f>+S41-#REF!</f>
        <v>#REF!</v>
      </c>
      <c r="T65" s="135" t="e">
        <f>SUM(C65:S65)</f>
        <v>#REF!</v>
      </c>
    </row>
    <row r="66" spans="1:20" x14ac:dyDescent="0.25">
      <c r="A66" s="121" t="s">
        <v>79</v>
      </c>
      <c r="B66" s="121" t="s">
        <v>240</v>
      </c>
      <c r="C66" s="133" t="e">
        <f>+C42-#REF!</f>
        <v>#REF!</v>
      </c>
      <c r="D66" s="133" t="e">
        <f>+D42-#REF!</f>
        <v>#REF!</v>
      </c>
      <c r="E66" s="133" t="e">
        <f>+E42-#REF!</f>
        <v>#REF!</v>
      </c>
      <c r="F66" s="133" t="e">
        <f>+F42-#REF!</f>
        <v>#REF!</v>
      </c>
      <c r="G66" s="133" t="e">
        <f>+G42-#REF!</f>
        <v>#REF!</v>
      </c>
      <c r="H66" s="133" t="e">
        <f>+H42-#REF!</f>
        <v>#REF!</v>
      </c>
      <c r="I66" s="133" t="e">
        <f>+I42-#REF!</f>
        <v>#REF!</v>
      </c>
      <c r="J66" s="133" t="e">
        <f>+J42-#REF!</f>
        <v>#REF!</v>
      </c>
      <c r="K66" s="133" t="e">
        <f>+K42-#REF!</f>
        <v>#REF!</v>
      </c>
      <c r="L66" s="133" t="e">
        <f>+L42-#REF!</f>
        <v>#REF!</v>
      </c>
      <c r="M66" s="134" t="e">
        <f>+M42-#REF!</f>
        <v>#REF!</v>
      </c>
      <c r="N66" s="133" t="e">
        <f>+N42-#REF!</f>
        <v>#REF!</v>
      </c>
      <c r="O66" s="134" t="e">
        <f>+O42-#REF!</f>
        <v>#REF!</v>
      </c>
      <c r="P66" s="133" t="e">
        <f>+P42-#REF!</f>
        <v>#REF!</v>
      </c>
      <c r="Q66" s="133" t="e">
        <f>+Q42-#REF!</f>
        <v>#REF!</v>
      </c>
      <c r="R66" s="134" t="e">
        <f>+R42-#REF!</f>
        <v>#REF!</v>
      </c>
      <c r="S66" s="133" t="e">
        <f>+S42-#REF!</f>
        <v>#REF!</v>
      </c>
      <c r="T66" s="135" t="e">
        <f t="shared" ref="T66:T70" si="8">SUM(C66:S66)</f>
        <v>#REF!</v>
      </c>
    </row>
    <row r="67" spans="1:20" x14ac:dyDescent="0.25">
      <c r="A67" s="121" t="s">
        <v>84</v>
      </c>
      <c r="B67" s="121" t="s">
        <v>85</v>
      </c>
      <c r="C67" s="133" t="e">
        <f>+C43-#REF!</f>
        <v>#REF!</v>
      </c>
      <c r="D67" s="133" t="e">
        <f>+D43-#REF!</f>
        <v>#REF!</v>
      </c>
      <c r="E67" s="133" t="e">
        <f>+E43-#REF!</f>
        <v>#REF!</v>
      </c>
      <c r="F67" s="133" t="e">
        <f>+F43-#REF!</f>
        <v>#REF!</v>
      </c>
      <c r="G67" s="134" t="e">
        <f>+G43-#REF!</f>
        <v>#REF!</v>
      </c>
      <c r="H67" s="133" t="e">
        <f>+H43-#REF!</f>
        <v>#REF!</v>
      </c>
      <c r="I67" s="133" t="e">
        <f>+I43-#REF!</f>
        <v>#REF!</v>
      </c>
      <c r="J67" s="133" t="e">
        <f>+J43-#REF!</f>
        <v>#REF!</v>
      </c>
      <c r="K67" s="133" t="e">
        <f>+K43-#REF!</f>
        <v>#REF!</v>
      </c>
      <c r="L67" s="133" t="e">
        <f>+L43-#REF!</f>
        <v>#REF!</v>
      </c>
      <c r="M67" s="134" t="e">
        <f>+M43-#REF!</f>
        <v>#REF!</v>
      </c>
      <c r="N67" s="133" t="e">
        <f>+N43-#REF!</f>
        <v>#REF!</v>
      </c>
      <c r="O67" s="133" t="e">
        <f>+O43-#REF!</f>
        <v>#REF!</v>
      </c>
      <c r="P67" s="134" t="e">
        <f>+P43-#REF!</f>
        <v>#REF!</v>
      </c>
      <c r="Q67" s="134" t="e">
        <f>+Q43-#REF!</f>
        <v>#REF!</v>
      </c>
      <c r="R67" s="134" t="e">
        <f>+R43-#REF!</f>
        <v>#REF!</v>
      </c>
      <c r="S67" s="133" t="e">
        <f>+S43-#REF!</f>
        <v>#REF!</v>
      </c>
      <c r="T67" s="135" t="e">
        <f t="shared" si="8"/>
        <v>#REF!</v>
      </c>
    </row>
    <row r="68" spans="1:20" x14ac:dyDescent="0.25">
      <c r="A68" s="121" t="s">
        <v>87</v>
      </c>
      <c r="B68" s="121" t="s">
        <v>88</v>
      </c>
      <c r="C68" s="134" t="e">
        <f>+C44-#REF!</f>
        <v>#REF!</v>
      </c>
      <c r="D68" s="133" t="e">
        <f>+D44-#REF!</f>
        <v>#REF!</v>
      </c>
      <c r="E68" s="134" t="e">
        <f>+E44-#REF!</f>
        <v>#REF!</v>
      </c>
      <c r="F68" s="133" t="e">
        <f>+F44-#REF!</f>
        <v>#REF!</v>
      </c>
      <c r="G68" s="134" t="e">
        <f>+G44-#REF!</f>
        <v>#REF!</v>
      </c>
      <c r="H68" s="134" t="e">
        <f>+H44-#REF!</f>
        <v>#REF!</v>
      </c>
      <c r="I68" s="134" t="e">
        <f>+I44-#REF!</f>
        <v>#REF!</v>
      </c>
      <c r="J68" s="134" t="e">
        <f>+J44-#REF!</f>
        <v>#REF!</v>
      </c>
      <c r="K68" s="133" t="e">
        <f>+K44-#REF!</f>
        <v>#REF!</v>
      </c>
      <c r="L68" s="134" t="e">
        <f>+L44-#REF!</f>
        <v>#REF!</v>
      </c>
      <c r="M68" s="134" t="e">
        <f>+M44-#REF!</f>
        <v>#REF!</v>
      </c>
      <c r="N68" s="134" t="e">
        <f>+N44-#REF!</f>
        <v>#REF!</v>
      </c>
      <c r="O68" s="134" t="e">
        <f>+O44-#REF!</f>
        <v>#REF!</v>
      </c>
      <c r="P68" s="134" t="e">
        <f>+P44-#REF!</f>
        <v>#REF!</v>
      </c>
      <c r="Q68" s="134" t="e">
        <f>+Q44-#REF!</f>
        <v>#REF!</v>
      </c>
      <c r="R68" s="134" t="e">
        <f>+R44-#REF!</f>
        <v>#REF!</v>
      </c>
      <c r="S68" s="134" t="e">
        <f>+S44-#REF!</f>
        <v>#REF!</v>
      </c>
      <c r="T68" s="135" t="e">
        <f t="shared" si="8"/>
        <v>#REF!</v>
      </c>
    </row>
    <row r="69" spans="1:20" x14ac:dyDescent="0.25">
      <c r="A69" s="121" t="s">
        <v>90</v>
      </c>
      <c r="B69" s="121" t="s">
        <v>91</v>
      </c>
      <c r="C69" s="134" t="e">
        <f>+C45-#REF!</f>
        <v>#REF!</v>
      </c>
      <c r="D69" s="134" t="e">
        <f>+D45-#REF!</f>
        <v>#REF!</v>
      </c>
      <c r="E69" s="134" t="e">
        <f>+E45-#REF!</f>
        <v>#REF!</v>
      </c>
      <c r="F69" s="134" t="e">
        <f>+F45-#REF!</f>
        <v>#REF!</v>
      </c>
      <c r="G69" s="133" t="e">
        <f>+G45-#REF!</f>
        <v>#REF!</v>
      </c>
      <c r="H69" s="134" t="e">
        <f>+H45-#REF!</f>
        <v>#REF!</v>
      </c>
      <c r="I69" s="134" t="e">
        <f>+I45-#REF!</f>
        <v>#REF!</v>
      </c>
      <c r="J69" s="134" t="e">
        <f>+J45-#REF!</f>
        <v>#REF!</v>
      </c>
      <c r="K69" s="134" t="e">
        <f>+K45-#REF!</f>
        <v>#REF!</v>
      </c>
      <c r="L69" s="134" t="e">
        <f>+L45-#REF!</f>
        <v>#REF!</v>
      </c>
      <c r="M69" s="134" t="e">
        <f>+M45-#REF!</f>
        <v>#REF!</v>
      </c>
      <c r="N69" s="133" t="e">
        <f>+N45-#REF!</f>
        <v>#REF!</v>
      </c>
      <c r="O69" s="134" t="e">
        <f>+O45-#REF!</f>
        <v>#REF!</v>
      </c>
      <c r="P69" s="134" t="e">
        <f>+P45-#REF!</f>
        <v>#REF!</v>
      </c>
      <c r="Q69" s="134" t="e">
        <f>+Q45-#REF!</f>
        <v>#REF!</v>
      </c>
      <c r="R69" s="134" t="e">
        <f>+R45-#REF!</f>
        <v>#REF!</v>
      </c>
      <c r="S69" s="134" t="e">
        <f>+S45-#REF!</f>
        <v>#REF!</v>
      </c>
      <c r="T69" s="135" t="e">
        <f t="shared" si="8"/>
        <v>#REF!</v>
      </c>
    </row>
    <row r="70" spans="1:20" x14ac:dyDescent="0.25">
      <c r="A70" s="124" t="s">
        <v>98</v>
      </c>
      <c r="B70" s="124" t="s">
        <v>222</v>
      </c>
      <c r="C70" s="136" t="e">
        <f>+C46-#REF!</f>
        <v>#REF!</v>
      </c>
      <c r="D70" s="137" t="e">
        <f>+D46-#REF!</f>
        <v>#REF!</v>
      </c>
      <c r="E70" s="136" t="e">
        <f>+E46-#REF!</f>
        <v>#REF!</v>
      </c>
      <c r="F70" s="136" t="e">
        <f>+F46-#REF!</f>
        <v>#REF!</v>
      </c>
      <c r="G70" s="137" t="e">
        <f>+G46-#REF!</f>
        <v>#REF!</v>
      </c>
      <c r="H70" s="136" t="e">
        <f>+H46-#REF!</f>
        <v>#REF!</v>
      </c>
      <c r="I70" s="136" t="e">
        <f>+I46-#REF!</f>
        <v>#REF!</v>
      </c>
      <c r="J70" s="136" t="e">
        <f>+J46-#REF!</f>
        <v>#REF!</v>
      </c>
      <c r="K70" s="136" t="e">
        <f>+K46-#REF!</f>
        <v>#REF!</v>
      </c>
      <c r="L70" s="136" t="e">
        <f>+L46-#REF!</f>
        <v>#REF!</v>
      </c>
      <c r="M70" s="136" t="e">
        <f>+M46-#REF!</f>
        <v>#REF!</v>
      </c>
      <c r="N70" s="137" t="e">
        <f>+N46-#REF!</f>
        <v>#REF!</v>
      </c>
      <c r="O70" s="136" t="e">
        <f>+O46-#REF!</f>
        <v>#REF!</v>
      </c>
      <c r="P70" s="136" t="e">
        <f>+P46-#REF!</f>
        <v>#REF!</v>
      </c>
      <c r="Q70" s="136" t="e">
        <f>+Q46-#REF!</f>
        <v>#REF!</v>
      </c>
      <c r="R70" s="136" t="e">
        <f>+R46-#REF!</f>
        <v>#REF!</v>
      </c>
      <c r="S70" s="136" t="e">
        <f>+S46-#REF!</f>
        <v>#REF!</v>
      </c>
      <c r="T70" s="138" t="e">
        <f t="shared" si="8"/>
        <v>#REF!</v>
      </c>
    </row>
    <row r="71" spans="1:20" x14ac:dyDescent="0.25">
      <c r="A71" s="139"/>
      <c r="B71" s="139"/>
      <c r="C71" s="140" t="e">
        <f t="shared" ref="C71:T71" si="9">SUM(C50:C70)</f>
        <v>#REF!</v>
      </c>
      <c r="D71" s="141" t="e">
        <f t="shared" si="9"/>
        <v>#REF!</v>
      </c>
      <c r="E71" s="140" t="e">
        <f t="shared" si="9"/>
        <v>#REF!</v>
      </c>
      <c r="F71" s="140" t="e">
        <f t="shared" si="9"/>
        <v>#REF!</v>
      </c>
      <c r="G71" s="141" t="e">
        <f t="shared" si="9"/>
        <v>#REF!</v>
      </c>
      <c r="H71" s="140" t="e">
        <f t="shared" si="9"/>
        <v>#REF!</v>
      </c>
      <c r="I71" s="140" t="e">
        <f t="shared" si="9"/>
        <v>#REF!</v>
      </c>
      <c r="J71" s="140" t="e">
        <f t="shared" si="9"/>
        <v>#REF!</v>
      </c>
      <c r="K71" s="140" t="e">
        <f t="shared" si="9"/>
        <v>#REF!</v>
      </c>
      <c r="L71" s="140" t="e">
        <f t="shared" si="9"/>
        <v>#REF!</v>
      </c>
      <c r="M71" s="140" t="e">
        <f t="shared" si="9"/>
        <v>#REF!</v>
      </c>
      <c r="N71" s="141" t="e">
        <f t="shared" si="9"/>
        <v>#REF!</v>
      </c>
      <c r="O71" s="140" t="e">
        <f t="shared" si="9"/>
        <v>#REF!</v>
      </c>
      <c r="P71" s="140" t="e">
        <f t="shared" si="9"/>
        <v>#REF!</v>
      </c>
      <c r="Q71" s="140" t="e">
        <f t="shared" si="9"/>
        <v>#REF!</v>
      </c>
      <c r="R71" s="140" t="e">
        <f t="shared" si="9"/>
        <v>#REF!</v>
      </c>
      <c r="S71" s="140" t="e">
        <f t="shared" si="9"/>
        <v>#REF!</v>
      </c>
      <c r="T71" s="142" t="e">
        <f t="shared" si="9"/>
        <v>#REF!</v>
      </c>
    </row>
    <row r="78" spans="1:20" x14ac:dyDescent="0.25">
      <c r="A78" s="143" t="s">
        <v>3</v>
      </c>
      <c r="B78" s="143" t="s">
        <v>242</v>
      </c>
      <c r="C78" s="143" t="s">
        <v>243</v>
      </c>
      <c r="D78" s="143" t="s">
        <v>244</v>
      </c>
      <c r="E78" s="143" t="s">
        <v>245</v>
      </c>
      <c r="F78" s="143" t="s">
        <v>246</v>
      </c>
      <c r="G78" s="143" t="s">
        <v>247</v>
      </c>
      <c r="H78" s="143" t="s">
        <v>248</v>
      </c>
      <c r="I78" s="143" t="s">
        <v>249</v>
      </c>
      <c r="J78" s="143" t="s">
        <v>250</v>
      </c>
      <c r="K78" s="143" t="s">
        <v>251</v>
      </c>
      <c r="L78" s="143" t="s">
        <v>252</v>
      </c>
      <c r="M78" s="143" t="s">
        <v>253</v>
      </c>
      <c r="N78" s="143" t="s">
        <v>254</v>
      </c>
      <c r="O78" s="143" t="s">
        <v>255</v>
      </c>
      <c r="P78" s="143" t="s">
        <v>256</v>
      </c>
      <c r="Q78" s="143" t="s">
        <v>257</v>
      </c>
      <c r="R78" s="143" t="s">
        <v>258</v>
      </c>
      <c r="S78" s="143" t="s">
        <v>259</v>
      </c>
    </row>
    <row r="79" spans="1:20" x14ac:dyDescent="0.25">
      <c r="A79" s="144" t="s">
        <v>11</v>
      </c>
      <c r="B79" s="144" t="s">
        <v>12</v>
      </c>
      <c r="C79" s="145">
        <v>23963</v>
      </c>
      <c r="D79" s="145">
        <v>785955</v>
      </c>
      <c r="E79" s="145">
        <v>77951</v>
      </c>
      <c r="F79" s="145">
        <v>16347</v>
      </c>
      <c r="G79" s="145">
        <v>106100</v>
      </c>
      <c r="H79" s="145">
        <v>70090</v>
      </c>
      <c r="I79" s="145">
        <v>13983</v>
      </c>
      <c r="J79" s="145">
        <v>154</v>
      </c>
      <c r="K79" s="145">
        <v>110</v>
      </c>
      <c r="L79" s="145">
        <v>3827</v>
      </c>
      <c r="M79" s="145">
        <v>91</v>
      </c>
      <c r="N79" s="145">
        <v>31306.5</v>
      </c>
      <c r="O79" s="145">
        <v>9559</v>
      </c>
      <c r="P79" s="145">
        <v>421</v>
      </c>
      <c r="Q79" s="145">
        <v>15027</v>
      </c>
      <c r="R79" s="145">
        <v>15439</v>
      </c>
      <c r="S79" s="145">
        <v>2110</v>
      </c>
    </row>
    <row r="80" spans="1:20" x14ac:dyDescent="0.25">
      <c r="A80" s="144" t="s">
        <v>19</v>
      </c>
      <c r="B80" s="144" t="s">
        <v>20</v>
      </c>
      <c r="C80" s="145">
        <v>753</v>
      </c>
      <c r="D80" s="145">
        <v>66009</v>
      </c>
      <c r="E80" s="145">
        <v>1967</v>
      </c>
      <c r="F80" s="145">
        <v>308</v>
      </c>
      <c r="G80" s="145">
        <v>3981</v>
      </c>
      <c r="H80" s="145">
        <v>411</v>
      </c>
      <c r="I80" s="145">
        <v>1232</v>
      </c>
      <c r="J80" s="145">
        <v>180</v>
      </c>
      <c r="K80" s="145">
        <v>427</v>
      </c>
      <c r="L80" s="145">
        <v>36</v>
      </c>
      <c r="M80" s="145">
        <v>1</v>
      </c>
      <c r="N80" s="145">
        <v>12033.5</v>
      </c>
      <c r="O80" s="145">
        <v>67</v>
      </c>
      <c r="P80" s="145">
        <v>1551</v>
      </c>
      <c r="Q80" s="145">
        <v>958</v>
      </c>
      <c r="R80" s="146"/>
      <c r="S80" s="145">
        <v>6207</v>
      </c>
    </row>
    <row r="81" spans="1:19" x14ac:dyDescent="0.25">
      <c r="A81" s="144" t="s">
        <v>22</v>
      </c>
      <c r="B81" s="144" t="s">
        <v>23</v>
      </c>
      <c r="C81" s="145">
        <v>3</v>
      </c>
      <c r="D81" s="145">
        <v>224</v>
      </c>
      <c r="E81" s="146"/>
      <c r="F81" s="145">
        <v>23</v>
      </c>
      <c r="G81" s="146"/>
      <c r="H81" s="146"/>
      <c r="I81" s="145">
        <v>12</v>
      </c>
      <c r="J81" s="145">
        <v>3</v>
      </c>
      <c r="K81" s="145">
        <v>4</v>
      </c>
      <c r="L81" s="145">
        <v>779</v>
      </c>
      <c r="M81" s="146"/>
      <c r="N81" s="145">
        <v>3859.5</v>
      </c>
      <c r="O81" s="146"/>
      <c r="P81" s="146"/>
      <c r="Q81" s="145">
        <v>76</v>
      </c>
      <c r="R81" s="146"/>
      <c r="S81" s="145">
        <v>2</v>
      </c>
    </row>
    <row r="82" spans="1:19" x14ac:dyDescent="0.25">
      <c r="A82" s="144" t="s">
        <v>24</v>
      </c>
      <c r="B82" s="144" t="s">
        <v>25</v>
      </c>
      <c r="C82" s="145">
        <v>158</v>
      </c>
      <c r="D82" s="145">
        <v>1895</v>
      </c>
      <c r="E82" s="145">
        <v>176</v>
      </c>
      <c r="F82" s="145">
        <v>168</v>
      </c>
      <c r="G82" s="145">
        <v>28558</v>
      </c>
      <c r="H82" s="145">
        <v>277</v>
      </c>
      <c r="I82" s="145">
        <v>45</v>
      </c>
      <c r="J82" s="145">
        <v>153</v>
      </c>
      <c r="K82" s="145">
        <v>20</v>
      </c>
      <c r="L82" s="145">
        <v>27</v>
      </c>
      <c r="M82" s="146"/>
      <c r="N82" s="145">
        <v>531</v>
      </c>
      <c r="O82" s="145">
        <v>1234</v>
      </c>
      <c r="P82" s="145">
        <v>12</v>
      </c>
      <c r="Q82" s="145">
        <v>586</v>
      </c>
      <c r="R82" s="146"/>
      <c r="S82" s="145">
        <v>32.5</v>
      </c>
    </row>
    <row r="83" spans="1:19" x14ac:dyDescent="0.25">
      <c r="A83" s="144" t="s">
        <v>28</v>
      </c>
      <c r="B83" s="144" t="s">
        <v>29</v>
      </c>
      <c r="C83" s="145">
        <v>12</v>
      </c>
      <c r="D83" s="145">
        <v>808</v>
      </c>
      <c r="E83" s="145">
        <v>8</v>
      </c>
      <c r="F83" s="145">
        <v>34</v>
      </c>
      <c r="G83" s="145">
        <v>98</v>
      </c>
      <c r="H83" s="145">
        <v>15663</v>
      </c>
      <c r="I83" s="145">
        <v>1</v>
      </c>
      <c r="J83" s="145">
        <v>33</v>
      </c>
      <c r="K83" s="145">
        <v>123</v>
      </c>
      <c r="L83" s="146"/>
      <c r="M83" s="146"/>
      <c r="N83" s="145">
        <v>38</v>
      </c>
      <c r="O83" s="146"/>
      <c r="P83" s="146"/>
      <c r="Q83" s="145">
        <v>21</v>
      </c>
      <c r="R83" s="146"/>
      <c r="S83" s="145">
        <v>33</v>
      </c>
    </row>
    <row r="84" spans="1:19" x14ac:dyDescent="0.25">
      <c r="A84" s="144" t="s">
        <v>32</v>
      </c>
      <c r="B84" s="144" t="s">
        <v>33</v>
      </c>
      <c r="C84" s="145">
        <v>6</v>
      </c>
      <c r="D84" s="145">
        <v>738</v>
      </c>
      <c r="E84" s="145">
        <v>4</v>
      </c>
      <c r="F84" s="145">
        <v>19698</v>
      </c>
      <c r="G84" s="145">
        <v>5</v>
      </c>
      <c r="H84" s="145">
        <v>186</v>
      </c>
      <c r="I84" s="145">
        <v>13</v>
      </c>
      <c r="J84" s="146"/>
      <c r="K84" s="145">
        <v>151</v>
      </c>
      <c r="L84" s="145">
        <v>70</v>
      </c>
      <c r="M84" s="146"/>
      <c r="N84" s="145">
        <v>30</v>
      </c>
      <c r="O84" s="145">
        <v>6</v>
      </c>
      <c r="P84" s="146"/>
      <c r="Q84" s="145">
        <v>22</v>
      </c>
      <c r="R84" s="146"/>
      <c r="S84" s="145">
        <v>32</v>
      </c>
    </row>
    <row r="85" spans="1:19" x14ac:dyDescent="0.25">
      <c r="A85" s="144" t="s">
        <v>38</v>
      </c>
      <c r="B85" s="144" t="s">
        <v>220</v>
      </c>
      <c r="C85" s="146"/>
      <c r="D85" s="146"/>
      <c r="E85" s="146"/>
      <c r="F85" s="146"/>
      <c r="G85" s="146"/>
      <c r="H85" s="146"/>
      <c r="I85" s="145">
        <v>22</v>
      </c>
      <c r="J85" s="146"/>
      <c r="K85" s="146"/>
      <c r="L85" s="146"/>
      <c r="M85" s="146"/>
      <c r="N85" s="146"/>
      <c r="O85" s="146"/>
      <c r="P85" s="146"/>
      <c r="Q85" s="146"/>
      <c r="R85" s="146"/>
      <c r="S85" s="146"/>
    </row>
    <row r="86" spans="1:19" x14ac:dyDescent="0.25">
      <c r="A86" s="144" t="s">
        <v>39</v>
      </c>
      <c r="B86" s="144" t="s">
        <v>40</v>
      </c>
      <c r="C86" s="146"/>
      <c r="D86" s="145">
        <v>52</v>
      </c>
      <c r="E86" s="146"/>
      <c r="F86" s="145">
        <v>3</v>
      </c>
      <c r="G86" s="146"/>
      <c r="H86" s="146"/>
      <c r="I86" s="146"/>
      <c r="J86" s="145">
        <v>1</v>
      </c>
      <c r="K86" s="145">
        <v>81</v>
      </c>
      <c r="L86" s="145">
        <v>9151</v>
      </c>
      <c r="M86" s="145">
        <v>8</v>
      </c>
      <c r="N86" s="145">
        <v>107</v>
      </c>
      <c r="O86" s="146"/>
      <c r="P86" s="146"/>
      <c r="Q86" s="145">
        <v>102</v>
      </c>
      <c r="R86" s="146"/>
      <c r="S86" s="146"/>
    </row>
    <row r="87" spans="1:19" x14ac:dyDescent="0.25">
      <c r="A87" s="144" t="s">
        <v>44</v>
      </c>
      <c r="B87" s="144" t="s">
        <v>45</v>
      </c>
      <c r="C87" s="145">
        <v>4</v>
      </c>
      <c r="D87" s="145">
        <v>618</v>
      </c>
      <c r="E87" s="145">
        <v>2</v>
      </c>
      <c r="F87" s="145">
        <v>3</v>
      </c>
      <c r="G87" s="145">
        <v>47</v>
      </c>
      <c r="H87" s="145">
        <v>32</v>
      </c>
      <c r="I87" s="145">
        <v>1</v>
      </c>
      <c r="J87" s="145">
        <v>3</v>
      </c>
      <c r="K87" s="145">
        <v>36</v>
      </c>
      <c r="L87" s="145">
        <v>11</v>
      </c>
      <c r="M87" s="145">
        <v>1</v>
      </c>
      <c r="N87" s="145">
        <v>346</v>
      </c>
      <c r="O87" s="145">
        <v>3</v>
      </c>
      <c r="P87" s="145">
        <v>94</v>
      </c>
      <c r="Q87" s="145">
        <v>8783.5</v>
      </c>
      <c r="R87" s="146"/>
      <c r="S87" s="145">
        <v>57</v>
      </c>
    </row>
    <row r="88" spans="1:19" x14ac:dyDescent="0.25">
      <c r="A88" s="144" t="s">
        <v>48</v>
      </c>
      <c r="B88" s="144" t="s">
        <v>49</v>
      </c>
      <c r="C88" s="145">
        <v>33</v>
      </c>
      <c r="D88" s="145">
        <v>134</v>
      </c>
      <c r="E88" s="145">
        <v>8</v>
      </c>
      <c r="F88" s="146"/>
      <c r="G88" s="145">
        <v>18</v>
      </c>
      <c r="H88" s="145">
        <v>4</v>
      </c>
      <c r="I88" s="146"/>
      <c r="J88" s="145">
        <v>21</v>
      </c>
      <c r="K88" s="145">
        <v>58</v>
      </c>
      <c r="L88" s="145">
        <v>93</v>
      </c>
      <c r="M88" s="145">
        <v>4</v>
      </c>
      <c r="N88" s="145">
        <v>1165</v>
      </c>
      <c r="O88" s="145">
        <v>20</v>
      </c>
      <c r="P88" s="145">
        <v>22</v>
      </c>
      <c r="Q88" s="145">
        <v>4986</v>
      </c>
      <c r="R88" s="146"/>
      <c r="S88" s="146"/>
    </row>
    <row r="89" spans="1:19" x14ac:dyDescent="0.25">
      <c r="A89" s="144" t="s">
        <v>52</v>
      </c>
      <c r="B89" s="144" t="s">
        <v>53</v>
      </c>
      <c r="C89" s="145">
        <v>12028</v>
      </c>
      <c r="D89" s="145">
        <v>232</v>
      </c>
      <c r="E89" s="145">
        <v>65</v>
      </c>
      <c r="F89" s="145">
        <v>3</v>
      </c>
      <c r="G89" s="145">
        <v>65</v>
      </c>
      <c r="H89" s="145">
        <v>197</v>
      </c>
      <c r="I89" s="146"/>
      <c r="J89" s="146"/>
      <c r="K89" s="145">
        <v>158</v>
      </c>
      <c r="L89" s="146"/>
      <c r="M89" s="146"/>
      <c r="N89" s="145">
        <v>18</v>
      </c>
      <c r="O89" s="146"/>
      <c r="P89" s="146"/>
      <c r="Q89" s="145">
        <v>17</v>
      </c>
      <c r="R89" s="146"/>
      <c r="S89" s="146"/>
    </row>
    <row r="90" spans="1:19" x14ac:dyDescent="0.25">
      <c r="A90" s="144" t="s">
        <v>34</v>
      </c>
      <c r="B90" s="144" t="s">
        <v>58</v>
      </c>
      <c r="C90" s="146"/>
      <c r="D90" s="145">
        <v>37</v>
      </c>
      <c r="E90" s="146"/>
      <c r="F90" s="146"/>
      <c r="G90" s="145">
        <v>975</v>
      </c>
      <c r="H90" s="145">
        <v>8</v>
      </c>
      <c r="I90" s="146"/>
      <c r="J90" s="146"/>
      <c r="K90" s="146"/>
      <c r="L90" s="146"/>
      <c r="M90" s="146"/>
      <c r="N90" s="145">
        <v>88</v>
      </c>
      <c r="O90" s="146"/>
      <c r="P90" s="146"/>
      <c r="Q90" s="145">
        <v>9</v>
      </c>
      <c r="R90" s="146"/>
      <c r="S90" s="145">
        <v>1</v>
      </c>
    </row>
    <row r="91" spans="1:19" x14ac:dyDescent="0.25">
      <c r="A91" s="144" t="s">
        <v>65</v>
      </c>
      <c r="B91" s="144" t="s">
        <v>66</v>
      </c>
      <c r="C91" s="145">
        <v>130</v>
      </c>
      <c r="D91" s="145">
        <v>698</v>
      </c>
      <c r="E91" s="145">
        <v>286</v>
      </c>
      <c r="F91" s="145">
        <v>85</v>
      </c>
      <c r="G91" s="145">
        <v>28</v>
      </c>
      <c r="H91" s="145">
        <v>373</v>
      </c>
      <c r="I91" s="145">
        <v>10</v>
      </c>
      <c r="J91" s="145">
        <v>34</v>
      </c>
      <c r="K91" s="145">
        <v>10591</v>
      </c>
      <c r="L91" s="145">
        <v>80</v>
      </c>
      <c r="M91" s="146"/>
      <c r="N91" s="145">
        <v>106</v>
      </c>
      <c r="O91" s="146"/>
      <c r="P91" s="146"/>
      <c r="Q91" s="145">
        <v>203</v>
      </c>
      <c r="R91" s="146"/>
      <c r="S91" s="146"/>
    </row>
    <row r="92" spans="1:19" x14ac:dyDescent="0.25">
      <c r="A92" s="144" t="s">
        <v>68</v>
      </c>
      <c r="B92" s="144" t="s">
        <v>69</v>
      </c>
      <c r="C92" s="145">
        <v>9</v>
      </c>
      <c r="D92" s="145">
        <v>69</v>
      </c>
      <c r="E92" s="145">
        <v>10508</v>
      </c>
      <c r="F92" s="146"/>
      <c r="G92" s="145">
        <v>28</v>
      </c>
      <c r="H92" s="145">
        <v>5</v>
      </c>
      <c r="I92" s="145">
        <v>8</v>
      </c>
      <c r="J92" s="146"/>
      <c r="K92" s="145">
        <v>31</v>
      </c>
      <c r="L92" s="146"/>
      <c r="M92" s="146"/>
      <c r="N92" s="145">
        <v>5</v>
      </c>
      <c r="O92" s="146"/>
      <c r="P92" s="146"/>
      <c r="Q92" s="145">
        <v>8</v>
      </c>
      <c r="R92" s="146"/>
      <c r="S92" s="146"/>
    </row>
    <row r="93" spans="1:19" x14ac:dyDescent="0.25">
      <c r="A93" s="144" t="s">
        <v>55</v>
      </c>
      <c r="B93" s="144" t="s">
        <v>73</v>
      </c>
      <c r="C93" s="145">
        <v>41</v>
      </c>
      <c r="D93" s="145">
        <v>133</v>
      </c>
      <c r="E93" s="145">
        <v>90</v>
      </c>
      <c r="F93" s="146"/>
      <c r="G93" s="145">
        <v>3</v>
      </c>
      <c r="H93" s="145">
        <v>25</v>
      </c>
      <c r="I93" s="145">
        <v>92</v>
      </c>
      <c r="J93" s="145">
        <v>22545</v>
      </c>
      <c r="K93" s="145">
        <v>16</v>
      </c>
      <c r="L93" s="145">
        <v>3</v>
      </c>
      <c r="M93" s="146"/>
      <c r="N93" s="145">
        <v>12</v>
      </c>
      <c r="O93" s="146"/>
      <c r="P93" s="146"/>
      <c r="Q93" s="145">
        <v>69</v>
      </c>
      <c r="R93" s="146"/>
      <c r="S93" s="146"/>
    </row>
    <row r="94" spans="1:19" x14ac:dyDescent="0.25">
      <c r="A94" s="144" t="s">
        <v>74</v>
      </c>
      <c r="B94" s="144" t="s">
        <v>75</v>
      </c>
      <c r="C94" s="146"/>
      <c r="D94" s="145">
        <v>89</v>
      </c>
      <c r="E94" s="146"/>
      <c r="F94" s="146"/>
      <c r="G94" s="146"/>
      <c r="H94" s="146"/>
      <c r="I94" s="145">
        <v>3</v>
      </c>
      <c r="J94" s="145">
        <v>2294</v>
      </c>
      <c r="K94" s="145">
        <v>28</v>
      </c>
      <c r="L94" s="146"/>
      <c r="M94" s="146"/>
      <c r="N94" s="146"/>
      <c r="O94" s="146"/>
      <c r="P94" s="146"/>
      <c r="Q94" s="145">
        <v>2</v>
      </c>
      <c r="R94" s="146"/>
      <c r="S94" s="146"/>
    </row>
    <row r="95" spans="1:19" x14ac:dyDescent="0.25">
      <c r="A95" s="144" t="s">
        <v>79</v>
      </c>
      <c r="B95" s="144" t="s">
        <v>80</v>
      </c>
      <c r="C95" s="146"/>
      <c r="D95" s="145">
        <v>14</v>
      </c>
      <c r="E95" s="146"/>
      <c r="F95" s="146"/>
      <c r="G95" s="146"/>
      <c r="H95" s="145">
        <v>1</v>
      </c>
      <c r="I95" s="146"/>
      <c r="J95" s="146"/>
      <c r="K95" s="145">
        <v>20</v>
      </c>
      <c r="L95" s="145">
        <v>12</v>
      </c>
      <c r="M95" s="145">
        <v>2</v>
      </c>
      <c r="N95" s="145">
        <v>30</v>
      </c>
      <c r="O95" s="145">
        <v>2106</v>
      </c>
      <c r="P95" s="145">
        <v>59</v>
      </c>
      <c r="Q95" s="145">
        <v>124</v>
      </c>
      <c r="R95" s="146"/>
      <c r="S95" s="146"/>
    </row>
    <row r="96" spans="1:19" x14ac:dyDescent="0.25">
      <c r="A96" s="144" t="s">
        <v>84</v>
      </c>
      <c r="B96" s="144" t="s">
        <v>85</v>
      </c>
      <c r="C96" s="146"/>
      <c r="D96" s="145">
        <v>36</v>
      </c>
      <c r="E96" s="146"/>
      <c r="F96" s="146"/>
      <c r="G96" s="146"/>
      <c r="H96" s="145">
        <v>6</v>
      </c>
      <c r="I96" s="146"/>
      <c r="J96" s="145">
        <v>1</v>
      </c>
      <c r="K96" s="146"/>
      <c r="L96" s="146"/>
      <c r="M96" s="145">
        <v>1</v>
      </c>
      <c r="N96" s="145">
        <v>2135</v>
      </c>
      <c r="O96" s="145">
        <v>87</v>
      </c>
      <c r="P96" s="145">
        <v>16523</v>
      </c>
      <c r="Q96" s="145">
        <v>155</v>
      </c>
      <c r="R96" s="146"/>
      <c r="S96" s="146"/>
    </row>
    <row r="97" spans="1:19" x14ac:dyDescent="0.25">
      <c r="A97" s="144" t="s">
        <v>87</v>
      </c>
      <c r="B97" s="144" t="s">
        <v>88</v>
      </c>
      <c r="C97" s="146"/>
      <c r="D97" s="145">
        <v>18</v>
      </c>
      <c r="E97" s="146"/>
      <c r="F97" s="146"/>
      <c r="G97" s="146"/>
      <c r="H97" s="146"/>
      <c r="I97" s="146"/>
      <c r="J97" s="146"/>
      <c r="K97" s="146"/>
      <c r="L97" s="146"/>
      <c r="M97" s="145">
        <v>3</v>
      </c>
      <c r="N97" s="145">
        <v>40441.5</v>
      </c>
      <c r="O97" s="146"/>
      <c r="P97" s="146"/>
      <c r="Q97" s="145">
        <v>70</v>
      </c>
      <c r="R97" s="146"/>
      <c r="S97" s="145">
        <v>3</v>
      </c>
    </row>
    <row r="98" spans="1:19" x14ac:dyDescent="0.25">
      <c r="A98" s="144" t="s">
        <v>90</v>
      </c>
      <c r="B98" s="144" t="s">
        <v>91</v>
      </c>
      <c r="C98" s="146"/>
      <c r="D98" s="146"/>
      <c r="E98" s="146"/>
      <c r="F98" s="146"/>
      <c r="G98" s="146"/>
      <c r="H98" s="146"/>
      <c r="I98" s="146"/>
      <c r="J98" s="146"/>
      <c r="K98" s="146"/>
      <c r="L98" s="146"/>
      <c r="M98" s="145">
        <v>14220</v>
      </c>
      <c r="N98" s="145">
        <v>2163</v>
      </c>
      <c r="O98" s="146"/>
      <c r="P98" s="146"/>
      <c r="Q98" s="146"/>
      <c r="R98" s="146"/>
      <c r="S98" s="146"/>
    </row>
    <row r="99" spans="1:19" x14ac:dyDescent="0.25">
      <c r="A99" s="144" t="s">
        <v>98</v>
      </c>
      <c r="B99" s="144" t="s">
        <v>222</v>
      </c>
      <c r="C99" s="146"/>
      <c r="D99" s="145">
        <v>25</v>
      </c>
      <c r="E99" s="146"/>
      <c r="F99" s="146"/>
      <c r="G99" s="146"/>
      <c r="H99" s="146"/>
      <c r="I99" s="146"/>
      <c r="J99" s="146"/>
      <c r="K99" s="146"/>
      <c r="L99" s="146"/>
      <c r="M99" s="145">
        <v>2747</v>
      </c>
      <c r="N99" s="145">
        <v>52</v>
      </c>
      <c r="O99" s="146"/>
      <c r="P99" s="146"/>
      <c r="Q99" s="145">
        <v>18</v>
      </c>
      <c r="R99" s="146"/>
      <c r="S99" s="145">
        <v>1</v>
      </c>
    </row>
  </sheetData>
  <mergeCells count="1">
    <mergeCell ref="A49:B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7</vt:i4>
      </vt:variant>
    </vt:vector>
  </HeadingPairs>
  <TitlesOfParts>
    <vt:vector size="23" baseType="lpstr">
      <vt:lpstr>Tuition Calculations</vt:lpstr>
      <vt:lpstr>Instructions &amp; Assumptions</vt:lpstr>
      <vt:lpstr>TuitRev</vt:lpstr>
      <vt:lpstr>Select Tuition Changes</vt:lpstr>
      <vt:lpstr>Select Headcount Changes</vt:lpstr>
      <vt:lpstr>2015Proj</vt:lpstr>
      <vt:lpstr>FY16Calculations</vt:lpstr>
      <vt:lpstr>FY17Calculations</vt:lpstr>
      <vt:lpstr>FY15Rev</vt:lpstr>
      <vt:lpstr>FY16Rev</vt:lpstr>
      <vt:lpstr>FY17Rev</vt:lpstr>
      <vt:lpstr>FY15RevtoColl</vt:lpstr>
      <vt:lpstr>FY16RevtoColl</vt:lpstr>
      <vt:lpstr>FY17RevtoColl</vt:lpstr>
      <vt:lpstr>FY15MajorsDegs</vt:lpstr>
      <vt:lpstr>FY15SCH</vt:lpstr>
      <vt:lpstr>GPpcntDeg</vt:lpstr>
      <vt:lpstr>GPpcntMjr</vt:lpstr>
      <vt:lpstr>GPpcntSCH</vt:lpstr>
      <vt:lpstr>PcntIncr</vt:lpstr>
      <vt:lpstr>UGpcntDeg</vt:lpstr>
      <vt:lpstr>UGpcntMjr</vt:lpstr>
      <vt:lpstr>UGpcntSCH</vt:lpstr>
    </vt:vector>
  </TitlesOfParts>
  <Company>UW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Diem</dc:creator>
  <cp:lastModifiedBy>Carol Diem</cp:lastModifiedBy>
  <dcterms:created xsi:type="dcterms:W3CDTF">2014-08-20T16:56:36Z</dcterms:created>
  <dcterms:modified xsi:type="dcterms:W3CDTF">2014-12-05T19:29:48Z</dcterms:modified>
</cp:coreProperties>
</file>